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Титул1" sheetId="1" r:id="rId1"/>
    <sheet name="Навчальний план" sheetId="2" r:id="rId2"/>
  </sheets>
  <externalReferences>
    <externalReference r:id="rId5"/>
  </externalReferences>
  <definedNames>
    <definedName name="aa">#REF!</definedName>
    <definedName name="_xlnm.Print_Titles" localSheetId="1">'Навчальний план'!$8:$8</definedName>
    <definedName name="_xlnm.Print_Area" localSheetId="0">'Титул1'!$A$1:$BA$38</definedName>
  </definedNames>
  <calcPr fullCalcOnLoad="1"/>
</workbook>
</file>

<file path=xl/sharedStrings.xml><?xml version="1.0" encoding="utf-8"?>
<sst xmlns="http://schemas.openxmlformats.org/spreadsheetml/2006/main" count="552" uniqueCount="308">
  <si>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</si>
  <si>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</si>
  <si>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</si>
  <si>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</si>
  <si>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>Ректор __________________</t>
  </si>
  <si>
    <t xml:space="preserve">НАВЧАЛЬНИЙ ПЛАН  </t>
  </si>
  <si>
    <t>Термін навчання: на базі повної загальної середньої освіти - 5 років</t>
  </si>
  <si>
    <t>(Ковальов В.Д.)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</si>
  <si>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</si>
  <si>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</si>
  <si>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</si>
  <si>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</si>
  <si>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</si>
  <si>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</si>
  <si>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</si>
  <si>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</si>
  <si>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</si>
  <si>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</si>
  <si>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</si>
  <si>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</si>
  <si>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</si>
  <si>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</si>
  <si>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Н</t>
  </si>
  <si>
    <t>С</t>
  </si>
  <si>
    <t>К</t>
  </si>
  <si>
    <t>II</t>
  </si>
  <si>
    <t>III</t>
  </si>
  <si>
    <t>Н/</t>
  </si>
  <si>
    <t>С/Н</t>
  </si>
  <si>
    <t>/С</t>
  </si>
  <si>
    <t>IV</t>
  </si>
  <si>
    <t>V</t>
  </si>
  <si>
    <t>П</t>
  </si>
  <si>
    <t>Д</t>
  </si>
  <si>
    <t>А</t>
  </si>
  <si>
    <t>-</t>
  </si>
  <si>
    <t>Теоретичне навчання</t>
  </si>
  <si>
    <t>Настановна  сесія</t>
  </si>
  <si>
    <t>Екзаменаційна сесія</t>
  </si>
  <si>
    <t>Виконання дипломн. проекту</t>
  </si>
  <si>
    <t>Кані-кули</t>
  </si>
  <si>
    <t>Усього</t>
  </si>
  <si>
    <t>Семестр</t>
  </si>
  <si>
    <t>10б</t>
  </si>
  <si>
    <t>11</t>
  </si>
  <si>
    <t>3</t>
  </si>
  <si>
    <t>Всього</t>
  </si>
  <si>
    <r>
      <t xml:space="preserve">підготовки: </t>
    </r>
    <r>
      <rPr>
        <b/>
        <sz val="16"/>
        <rFont val="Times New Roman"/>
        <family val="1"/>
      </rPr>
      <t>бакалавр</t>
    </r>
  </si>
  <si>
    <r>
      <t xml:space="preserve"> галузь знань: </t>
    </r>
    <r>
      <rPr>
        <b/>
        <sz val="16"/>
        <rFont val="Times New Roman"/>
        <family val="1"/>
      </rPr>
      <t>12 "Інформаційні технології"</t>
    </r>
  </si>
  <si>
    <r>
      <t xml:space="preserve">форма навчання:     </t>
    </r>
    <r>
      <rPr>
        <b/>
        <sz val="16"/>
        <rFont val="Times New Roman"/>
        <family val="1"/>
      </rPr>
      <t>заочна</t>
    </r>
  </si>
  <si>
    <t>№ п/п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</si>
  <si>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</si>
  <si>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</si>
  <si>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</si>
  <si>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</si>
  <si>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 xml:space="preserve">Розподіл годин по курсах і семестрах </t>
  </si>
  <si>
    <t>загальний обсяг</t>
  </si>
  <si>
    <t>аудиторних</t>
  </si>
  <si>
    <t>самостійна робота</t>
  </si>
  <si>
    <t>екзаменів</t>
  </si>
  <si>
    <t>заліків</t>
  </si>
  <si>
    <t>курсові</t>
  </si>
  <si>
    <t xml:space="preserve">всього </t>
  </si>
  <si>
    <t>у тому числі:</t>
  </si>
  <si>
    <t>1 курс</t>
  </si>
  <si>
    <t>2 курс</t>
  </si>
  <si>
    <t>3 курс</t>
  </si>
  <si>
    <t>4 курс</t>
  </si>
  <si>
    <t>5 курс</t>
  </si>
  <si>
    <t>проекти</t>
  </si>
  <si>
    <t>роботи</t>
  </si>
  <si>
    <t xml:space="preserve">лекції </t>
  </si>
  <si>
    <t>лабораторні</t>
  </si>
  <si>
    <t>практичні</t>
  </si>
  <si>
    <t xml:space="preserve">семестри </t>
  </si>
  <si>
    <t>10а</t>
  </si>
  <si>
    <t>2</t>
  </si>
  <si>
    <t>1 ОБОВ'ЯЗКОВІ НАВЧАЛЬНІ ДИСЦИПЛІНИ</t>
  </si>
  <si>
    <t>1.1.1</t>
  </si>
  <si>
    <t>Іноземна мова (за професійним спрямуванням)</t>
  </si>
  <si>
    <t>1.1.1.1</t>
  </si>
  <si>
    <t>4/0</t>
  </si>
  <si>
    <t>1.1.1.2</t>
  </si>
  <si>
    <t>1.1.2</t>
  </si>
  <si>
    <t>Історія України</t>
  </si>
  <si>
    <t>1.1.3</t>
  </si>
  <si>
    <t>Історія української культури</t>
  </si>
  <si>
    <t>Українська мова (за професійним спрямуванням)</t>
  </si>
  <si>
    <t>1.1.4</t>
  </si>
  <si>
    <t xml:space="preserve">Філософія </t>
  </si>
  <si>
    <t>1.1.6</t>
  </si>
  <si>
    <t>1.1.8</t>
  </si>
  <si>
    <t>1.1.9</t>
  </si>
  <si>
    <t>1.1.10</t>
  </si>
  <si>
    <t>1.1.11</t>
  </si>
  <si>
    <t>Разом за п.1.1:</t>
  </si>
  <si>
    <t>8/0</t>
  </si>
  <si>
    <t>1.2.1</t>
  </si>
  <si>
    <t>Алгебра і геометрія</t>
  </si>
  <si>
    <t>8/4</t>
  </si>
  <si>
    <t>1.2.2</t>
  </si>
  <si>
    <t>1.2.3</t>
  </si>
  <si>
    <t>Дискретна математика</t>
  </si>
  <si>
    <t>1.2.4</t>
  </si>
  <si>
    <t>Диференціальні рівняння</t>
  </si>
  <si>
    <t>1.2.5</t>
  </si>
  <si>
    <t>Математична логіка і теорія алгоритмів</t>
  </si>
  <si>
    <t>1.2.6</t>
  </si>
  <si>
    <t>Математичний аналіз</t>
  </si>
  <si>
    <t>1.2.7</t>
  </si>
  <si>
    <t>1.2.8</t>
  </si>
  <si>
    <t xml:space="preserve">Теорія ймовірностей та математична статистика </t>
  </si>
  <si>
    <t>1.2.9</t>
  </si>
  <si>
    <t>Фізика</t>
  </si>
  <si>
    <t>1.2.9.1</t>
  </si>
  <si>
    <t>8/2</t>
  </si>
  <si>
    <t>6/0</t>
  </si>
  <si>
    <t>14/2</t>
  </si>
  <si>
    <t>1.2.9.2</t>
  </si>
  <si>
    <t>1.2.10</t>
  </si>
  <si>
    <t>30/10</t>
  </si>
  <si>
    <t>24/12</t>
  </si>
  <si>
    <t>1.3.1</t>
  </si>
  <si>
    <t xml:space="preserve">Алгоритми і структури даних </t>
  </si>
  <si>
    <t>Аналіз даних та знань</t>
  </si>
  <si>
    <t>Архітектура обчислювальних систем</t>
  </si>
  <si>
    <t>Екологія</t>
  </si>
  <si>
    <t>Методи оптимізації та дослідження операцій</t>
  </si>
  <si>
    <t>Методи штучного інтелекту</t>
  </si>
  <si>
    <t>12/4</t>
  </si>
  <si>
    <t>Моделювання складних систем</t>
  </si>
  <si>
    <t>Організація баз даних та знань</t>
  </si>
  <si>
    <t>Основи системного аналізу</t>
  </si>
  <si>
    <t>Основи охорони праці та безпека життєдіяльності</t>
  </si>
  <si>
    <t>Безпека життєдіяльності</t>
  </si>
  <si>
    <t>Основи охорони праці</t>
  </si>
  <si>
    <t>Програмування та алгоритмічні мови</t>
  </si>
  <si>
    <t>12/0</t>
  </si>
  <si>
    <t>Теорія прийняття рішень</t>
  </si>
  <si>
    <t>Чисельні методи</t>
  </si>
  <si>
    <t>Разом 1.3:</t>
  </si>
  <si>
    <t>20/4</t>
  </si>
  <si>
    <t>36/12</t>
  </si>
  <si>
    <t>24/8</t>
  </si>
  <si>
    <t>16/4</t>
  </si>
  <si>
    <t>Разом обов"язкова частина:</t>
  </si>
  <si>
    <t>50/14</t>
  </si>
  <si>
    <t>Інформатика</t>
  </si>
  <si>
    <t>4/4</t>
  </si>
  <si>
    <t>Електронна комерцiя</t>
  </si>
  <si>
    <t>Інформаційні системи в економіці</t>
  </si>
  <si>
    <t>Комп'ютерна графіка</t>
  </si>
  <si>
    <t>Комп'ютерні мережі</t>
  </si>
  <si>
    <t>Нейромережні технології</t>
  </si>
  <si>
    <t>Операційні системи</t>
  </si>
  <si>
    <t>Технології захисту інформації</t>
  </si>
  <si>
    <t>Технологія створення програмних продуктів</t>
  </si>
  <si>
    <t>Управління IT-проектами</t>
  </si>
  <si>
    <t>32/12</t>
  </si>
  <si>
    <t>Переддипломна практика</t>
  </si>
  <si>
    <t>Разом:</t>
  </si>
  <si>
    <t xml:space="preserve">ЗАГАЛЬНА КІЛЬКІСТЬ </t>
  </si>
  <si>
    <t>семестри:</t>
  </si>
  <si>
    <t>ЗАГАЛЬНА КІЛЬКІСТЬ ГОДИН</t>
  </si>
  <si>
    <t>46/14</t>
  </si>
  <si>
    <t xml:space="preserve"> Кількість екзаменів</t>
  </si>
  <si>
    <t xml:space="preserve"> Кількість заліків</t>
  </si>
  <si>
    <t xml:space="preserve"> Кількість курсових  робіт</t>
  </si>
  <si>
    <t xml:space="preserve"> Кількість курсових проектів</t>
  </si>
  <si>
    <t>Справка</t>
  </si>
  <si>
    <t>6+15+9</t>
  </si>
  <si>
    <t>Кваліфікаційна робота бакалавра</t>
  </si>
  <si>
    <t>1.1.1.3</t>
  </si>
  <si>
    <t>1.1.5</t>
  </si>
  <si>
    <t>1.1.  Цикл загальної підготовки</t>
  </si>
  <si>
    <t>1.1.9.1</t>
  </si>
  <si>
    <t>1.1.9.2</t>
  </si>
  <si>
    <t>1.1.12</t>
  </si>
  <si>
    <t>1.1.12.1</t>
  </si>
  <si>
    <t>1.1.12.2</t>
  </si>
  <si>
    <t>1.1.14</t>
  </si>
  <si>
    <t>1.1.15</t>
  </si>
  <si>
    <t>1.1.15.1</t>
  </si>
  <si>
    <t>1.1.15.2</t>
  </si>
  <si>
    <t>1.2 Цикл професійної підготовки</t>
  </si>
  <si>
    <t>1.2.7.1</t>
  </si>
  <si>
    <t>1.2.7.2</t>
  </si>
  <si>
    <t>1.2.10.1</t>
  </si>
  <si>
    <t>1.2.10.2</t>
  </si>
  <si>
    <t>1.2.7.3</t>
  </si>
  <si>
    <t>Методи оптимізації та дослідження операцій (курсова робота)</t>
  </si>
  <si>
    <t>Моделювання складних систем (курсова робота)</t>
  </si>
  <si>
    <t>Організація баз даних та знань (курсова робота)</t>
  </si>
  <si>
    <t>1.2.11</t>
  </si>
  <si>
    <t>1.2.12</t>
  </si>
  <si>
    <t>1.2.12.1</t>
  </si>
  <si>
    <t>1.2.12.2</t>
  </si>
  <si>
    <t>1.2.13</t>
  </si>
  <si>
    <t>1.2.14</t>
  </si>
  <si>
    <t>1.2.15</t>
  </si>
  <si>
    <t>1.2.16</t>
  </si>
  <si>
    <t>1.2.17</t>
  </si>
  <si>
    <t>2. ДИСЦИПЛІНИ ВІЛЬНОГО ВИБОРУ</t>
  </si>
  <si>
    <t>1.3. Практична підготовка</t>
  </si>
  <si>
    <t>1.4 Атестаціяc</t>
  </si>
  <si>
    <t>1.4</t>
  </si>
  <si>
    <t>2.1.  Цикл загальної підготовки</t>
  </si>
  <si>
    <t>2.1.1</t>
  </si>
  <si>
    <t>Етика та естетика</t>
  </si>
  <si>
    <t>Іноземна мова</t>
  </si>
  <si>
    <t>Соціологія</t>
  </si>
  <si>
    <t>Інформаційні війни</t>
  </si>
  <si>
    <t>Релігієзнавство</t>
  </si>
  <si>
    <t>Героїчні особистості в Україні</t>
  </si>
  <si>
    <t>Історія науки і техніки</t>
  </si>
  <si>
    <t>Дисципліни з інших ОП ДДМА</t>
  </si>
  <si>
    <t>2.1.2</t>
  </si>
  <si>
    <t>Дисципліна вільного вибору (5 семестр)</t>
  </si>
  <si>
    <t>Політологія</t>
  </si>
  <si>
    <t>Правознавство</t>
  </si>
  <si>
    <t>Психологія</t>
  </si>
  <si>
    <t>2.1.3</t>
  </si>
  <si>
    <t>Господарське та трудове право</t>
  </si>
  <si>
    <t>Технології психічної саморегуляції та взаємодії</t>
  </si>
  <si>
    <t>Ділова риторика</t>
  </si>
  <si>
    <t>Етика сімейних відносин</t>
  </si>
  <si>
    <t>Основи економічної теорії</t>
  </si>
  <si>
    <t>Разом п. 2.1</t>
  </si>
  <si>
    <t>Дисципліна вільного вибору (4 семестр)</t>
  </si>
  <si>
    <t>Дисципліна вільного вибору (6 семестр)</t>
  </si>
  <si>
    <t>2.2.  Цикл професійної підготовки</t>
  </si>
  <si>
    <t>2.2.1</t>
  </si>
  <si>
    <t>Дисципліни вільного вибору (5 семестр)</t>
  </si>
  <si>
    <t xml:space="preserve">Економіка та бізнес </t>
  </si>
  <si>
    <t>Цільова індивідуальна підготовка</t>
  </si>
  <si>
    <t>2.2.2</t>
  </si>
  <si>
    <t>Актуарні розрахунки</t>
  </si>
  <si>
    <t>Web-технології та web-дизайн</t>
  </si>
  <si>
    <t>2.2.3</t>
  </si>
  <si>
    <t>Технологія створення програмних продуктів - курсова робота</t>
  </si>
  <si>
    <t>Web-технології та web-дизайн-2</t>
  </si>
  <si>
    <t>2.2.4</t>
  </si>
  <si>
    <t>Дисципліни вільного вибору (7 семестр)</t>
  </si>
  <si>
    <t>Інформаційні системи і технології у банківській діяльності</t>
  </si>
  <si>
    <t>Web-технології та web-дизайн-3</t>
  </si>
  <si>
    <t>2.2.5</t>
  </si>
  <si>
    <t>Моделювання економічної динаміки</t>
  </si>
  <si>
    <t>2.2.6</t>
  </si>
  <si>
    <t>Основи наукових досліджень</t>
  </si>
  <si>
    <t>Дисципліни вільного вибору (6 семестр)</t>
  </si>
  <si>
    <t>Дисципліни вільного вибору (8 семестр)</t>
  </si>
  <si>
    <t>Дисципліни вільного вибору (9 семестр)</t>
  </si>
  <si>
    <t>16/8</t>
  </si>
  <si>
    <t>24</t>
  </si>
  <si>
    <t>Дисципліни вільного вибору (10а семестр)</t>
  </si>
  <si>
    <t>36</t>
  </si>
  <si>
    <t>Разом п. 2.2</t>
  </si>
  <si>
    <t>12/12</t>
  </si>
  <si>
    <t>16/16</t>
  </si>
  <si>
    <t>40/20</t>
  </si>
  <si>
    <t>Директор ЦДЗО</t>
  </si>
  <si>
    <t>М.М. Федоров</t>
  </si>
  <si>
    <t>Зав. кафедри ІСПР</t>
  </si>
  <si>
    <t>Голова проектної групи</t>
  </si>
  <si>
    <t xml:space="preserve">3. ПОЗАКРЕДИТНІ ДИСЦИПЛІНИ </t>
  </si>
  <si>
    <t>1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</si>
  <si>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</si>
  <si>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</si>
  <si>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4/8</t>
  </si>
  <si>
    <t>5</t>
  </si>
  <si>
    <t>3.1</t>
  </si>
  <si>
    <t xml:space="preserve">       II. ЗВЕДЕНІ ДАНІ ПРО БЮДЖЕТ ЧАСУ, тижні                           ІІІ.  АТЕСТАЦІЯ</t>
  </si>
  <si>
    <t>№</t>
  </si>
  <si>
    <t>Форма атестації</t>
  </si>
  <si>
    <t>І . ГРАФІК ОСВІТНЬОГО ПРОЦЕСУ</t>
  </si>
  <si>
    <t>Вступ до освітнього процесу</t>
  </si>
  <si>
    <t>34/10</t>
  </si>
  <si>
    <t xml:space="preserve">Позначення: Н – настановна сесія; С – екзаменаційна сесія; К – канікули; Д– виконання кваліфікаційної роботи; А – атестація </t>
  </si>
  <si>
    <t>Атест.</t>
  </si>
  <si>
    <r>
      <t xml:space="preserve">спеціальність: </t>
    </r>
    <r>
      <rPr>
        <b/>
        <sz val="16"/>
        <rFont val="Times New Roman"/>
        <family val="1"/>
      </rPr>
      <t>126 "Інформаційні системи та технології"</t>
    </r>
  </si>
  <si>
    <r>
      <t xml:space="preserve">освітня програма: </t>
    </r>
    <r>
      <rPr>
        <b/>
        <sz val="16"/>
        <rFont val="Times New Roman"/>
        <family val="1"/>
      </rPr>
      <t>Інформаційні системи, технології та web-дизайн</t>
    </r>
  </si>
  <si>
    <t>28/8</t>
  </si>
  <si>
    <t>32/8</t>
  </si>
  <si>
    <t>16/0</t>
  </si>
  <si>
    <t>40/16</t>
  </si>
  <si>
    <t>8/8</t>
  </si>
  <si>
    <t>16/12</t>
  </si>
  <si>
    <t>48/24</t>
  </si>
  <si>
    <t>Програмування мобільних пристроїв</t>
  </si>
  <si>
    <t>1.2.14.1</t>
  </si>
  <si>
    <t>1.2.14.2</t>
  </si>
  <si>
    <t>1.2.18</t>
  </si>
  <si>
    <t>Інформаційні системи та технології керування</t>
  </si>
  <si>
    <t xml:space="preserve">V. План навчального процесу на 2024/2025 навчальний рік (заочна форма)     </t>
  </si>
  <si>
    <t>Проєктування інформаційних систем</t>
  </si>
  <si>
    <t>1.2.15.1</t>
  </si>
  <si>
    <t>1.2.15.2</t>
  </si>
  <si>
    <t>40/12</t>
  </si>
  <si>
    <t>12/8</t>
  </si>
  <si>
    <t>20/8</t>
  </si>
  <si>
    <t>36/20</t>
  </si>
  <si>
    <t>52/32</t>
  </si>
  <si>
    <t>Випадкові процеси</t>
  </si>
  <si>
    <t>40/24</t>
  </si>
  <si>
    <t>О.Ю. Мельников</t>
  </si>
  <si>
    <t>Кваліфікація: бакалавр з інформаційних систем та технологій</t>
  </si>
  <si>
    <t>протокол № 9</t>
  </si>
  <si>
    <t>"   25   " квітня 2024 р.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</si>
</sst>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_-;\-* #,##0.0_-;\ &quot;&quot;_-;_-@_-"/>
    <numFmt numFmtId="193" formatCode="#,##0.00_-;\-* #,##0.00_-;\ &quot;&quot;_-;_-@_-"/>
    <numFmt numFmtId="194" formatCode="#,##0.00;\-* #,##0.00_-;\ &quot;&quot;_-;_-@_-"/>
    <numFmt numFmtId="195" formatCode="[$-FC19]d\ mmmm\ yyyy\ &quot;г.&quot;"/>
    <numFmt numFmtId="196" formatCode="#,##0.0_ ;\-#,##0.0\ "/>
    <numFmt numFmtId="197" formatCode="#,##0_-;\-* #,##0_-;\ _-;_-@_-"/>
    <numFmt numFmtId="198" formatCode="#,##0_ ;\-#,##0\ "/>
    <numFmt numFmtId="199" formatCode="#,##0;\-* #,##0_-;\ 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8"/>
      <name val="Arial Cyr"/>
      <family val="2"/>
    </font>
    <font>
      <sz val="18"/>
      <name val="Times New Roman"/>
      <family val="1"/>
    </font>
    <font>
      <sz val="24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4"/>
      <name val="Arial Cyr"/>
      <family val="0"/>
    </font>
    <font>
      <b/>
      <sz val="11"/>
      <name val="Times New Roman Cyr"/>
      <family val="0"/>
    </font>
    <font>
      <sz val="11"/>
      <name val="Arial Cyr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4"/>
      <color indexed="40"/>
      <name val="Times New Roman"/>
      <family val="1"/>
    </font>
    <font>
      <sz val="12"/>
      <color indexed="40"/>
      <name val="Times New Roman"/>
      <family val="1"/>
    </font>
    <font>
      <b/>
      <sz val="12"/>
      <color indexed="40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92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0" fillId="0" borderId="0" xfId="0" applyAlignment="1">
      <alignment wrapText="1"/>
    </xf>
    <xf numFmtId="0" fontId="26" fillId="0" borderId="0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21" fillId="0" borderId="0" xfId="0" applyFont="1" applyAlignment="1">
      <alignment horizontal="left" vertical="center" wrapText="1"/>
    </xf>
    <xf numFmtId="0" fontId="34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1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35" fillId="0" borderId="0" xfId="0" applyFont="1" applyBorder="1" applyAlignment="1">
      <alignment horizontal="center" vertical="center" wrapText="1"/>
    </xf>
    <xf numFmtId="0" fontId="31" fillId="0" borderId="0" xfId="53" applyFont="1">
      <alignment/>
      <protection/>
    </xf>
    <xf numFmtId="0" fontId="26" fillId="0" borderId="0" xfId="53" applyFont="1">
      <alignment/>
      <protection/>
    </xf>
    <xf numFmtId="0" fontId="32" fillId="0" borderId="0" xfId="53" applyFont="1">
      <alignment/>
      <protection/>
    </xf>
    <xf numFmtId="0" fontId="33" fillId="0" borderId="0" xfId="53" applyFont="1">
      <alignment/>
      <protection/>
    </xf>
    <xf numFmtId="0" fontId="39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42" fillId="0" borderId="0" xfId="53" applyFont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25" fillId="0" borderId="0" xfId="53" applyFont="1" applyBorder="1" applyAlignment="1">
      <alignment horizontal="center" vertical="center"/>
      <protection/>
    </xf>
    <xf numFmtId="0" fontId="38" fillId="0" borderId="0" xfId="0" applyFont="1" applyBorder="1" applyAlignment="1">
      <alignment/>
    </xf>
    <xf numFmtId="0" fontId="26" fillId="0" borderId="0" xfId="53" applyFont="1" applyBorder="1" applyAlignment="1">
      <alignment horizontal="center" vertical="center"/>
      <protection/>
    </xf>
    <xf numFmtId="0" fontId="32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32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188" fontId="25" fillId="0" borderId="0" xfId="0" applyNumberFormat="1" applyFont="1" applyFill="1" applyBorder="1" applyAlignment="1" applyProtection="1">
      <alignment vertical="center"/>
      <protection/>
    </xf>
    <xf numFmtId="188" fontId="45" fillId="0" borderId="0" xfId="0" applyNumberFormat="1" applyFont="1" applyFill="1" applyBorder="1" applyAlignment="1" applyProtection="1">
      <alignment vertical="center"/>
      <protection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justify" wrapText="1"/>
    </xf>
    <xf numFmtId="188" fontId="25" fillId="0" borderId="0" xfId="0" applyNumberFormat="1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>
      <alignment horizontal="center" vertical="justify"/>
    </xf>
    <xf numFmtId="49" fontId="37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1" fontId="25" fillId="0" borderId="14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 wrapText="1"/>
    </xf>
    <xf numFmtId="188" fontId="45" fillId="0" borderId="0" xfId="0" applyNumberFormat="1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188" fontId="25" fillId="0" borderId="10" xfId="0" applyNumberFormat="1" applyFont="1" applyFill="1" applyBorder="1" applyAlignment="1" applyProtection="1">
      <alignment vertical="center"/>
      <protection/>
    </xf>
    <xf numFmtId="197" fontId="25" fillId="0" borderId="0" xfId="0" applyNumberFormat="1" applyFont="1" applyFill="1" applyBorder="1" applyAlignment="1" applyProtection="1">
      <alignment vertical="center"/>
      <protection/>
    </xf>
    <xf numFmtId="188" fontId="48" fillId="0" borderId="0" xfId="0" applyNumberFormat="1" applyFont="1" applyFill="1" applyBorder="1" applyAlignment="1" applyProtection="1">
      <alignment vertical="center"/>
      <protection/>
    </xf>
    <xf numFmtId="49" fontId="25" fillId="0" borderId="17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0" fontId="25" fillId="0" borderId="20" xfId="0" applyNumberFormat="1" applyFont="1" applyFill="1" applyBorder="1" applyAlignment="1" applyProtection="1">
      <alignment horizontal="left" vertical="center"/>
      <protection/>
    </xf>
    <xf numFmtId="49" fontId="25" fillId="0" borderId="10" xfId="55" applyNumberFormat="1" applyFont="1" applyFill="1" applyBorder="1" applyAlignment="1">
      <alignment vertical="center" wrapText="1"/>
      <protection/>
    </xf>
    <xf numFmtId="0" fontId="25" fillId="0" borderId="10" xfId="55" applyNumberFormat="1" applyFont="1" applyFill="1" applyBorder="1" applyAlignment="1" applyProtection="1">
      <alignment horizontal="center" vertical="center"/>
      <protection/>
    </xf>
    <xf numFmtId="191" fontId="37" fillId="0" borderId="10" xfId="55" applyNumberFormat="1" applyFont="1" applyFill="1" applyBorder="1" applyAlignment="1" applyProtection="1">
      <alignment horizontal="center" vertical="center"/>
      <protection/>
    </xf>
    <xf numFmtId="198" fontId="37" fillId="0" borderId="10" xfId="55" applyNumberFormat="1" applyFont="1" applyFill="1" applyBorder="1" applyAlignment="1" applyProtection="1">
      <alignment horizontal="center" vertical="center"/>
      <protection/>
    </xf>
    <xf numFmtId="189" fontId="37" fillId="0" borderId="10" xfId="55" applyNumberFormat="1" applyFont="1" applyFill="1" applyBorder="1" applyAlignment="1" applyProtection="1">
      <alignment horizontal="center" vertical="center"/>
      <protection/>
    </xf>
    <xf numFmtId="189" fontId="25" fillId="0" borderId="10" xfId="55" applyNumberFormat="1" applyFont="1" applyFill="1" applyBorder="1" applyAlignment="1" applyProtection="1">
      <alignment horizontal="center" vertical="center"/>
      <protection/>
    </xf>
    <xf numFmtId="0" fontId="25" fillId="0" borderId="21" xfId="55" applyNumberFormat="1" applyFont="1" applyFill="1" applyBorder="1" applyAlignment="1" applyProtection="1">
      <alignment horizontal="center" vertical="center"/>
      <protection/>
    </xf>
    <xf numFmtId="191" fontId="25" fillId="0" borderId="10" xfId="55" applyNumberFormat="1" applyFont="1" applyFill="1" applyBorder="1" applyAlignment="1" applyProtection="1">
      <alignment horizontal="center" vertical="center"/>
      <protection/>
    </xf>
    <xf numFmtId="198" fontId="25" fillId="0" borderId="10" xfId="55" applyNumberFormat="1" applyFont="1" applyFill="1" applyBorder="1" applyAlignment="1" applyProtection="1">
      <alignment horizontal="center" vertical="center"/>
      <protection/>
    </xf>
    <xf numFmtId="0" fontId="25" fillId="0" borderId="22" xfId="55" applyNumberFormat="1" applyFont="1" applyFill="1" applyBorder="1" applyAlignment="1" applyProtection="1">
      <alignment horizontal="center" vertical="center"/>
      <protection/>
    </xf>
    <xf numFmtId="0" fontId="25" fillId="0" borderId="23" xfId="55" applyNumberFormat="1" applyFont="1" applyFill="1" applyBorder="1" applyAlignment="1" applyProtection="1">
      <alignment horizontal="center" vertical="center"/>
      <protection/>
    </xf>
    <xf numFmtId="0" fontId="25" fillId="0" borderId="24" xfId="55" applyNumberFormat="1" applyFont="1" applyFill="1" applyBorder="1" applyAlignment="1" applyProtection="1">
      <alignment horizontal="center" vertical="center"/>
      <protection/>
    </xf>
    <xf numFmtId="190" fontId="37" fillId="0" borderId="16" xfId="55" applyNumberFormat="1" applyFont="1" applyFill="1" applyBorder="1" applyAlignment="1">
      <alignment horizontal="center" vertical="center" wrapText="1"/>
      <protection/>
    </xf>
    <xf numFmtId="190" fontId="37" fillId="0" borderId="25" xfId="55" applyNumberFormat="1" applyFont="1" applyFill="1" applyBorder="1" applyAlignment="1">
      <alignment horizontal="center" vertical="center" wrapText="1"/>
      <protection/>
    </xf>
    <xf numFmtId="49" fontId="25" fillId="0" borderId="14" xfId="55" applyNumberFormat="1" applyFont="1" applyFill="1" applyBorder="1" applyAlignment="1">
      <alignment vertical="center" wrapText="1"/>
      <protection/>
    </xf>
    <xf numFmtId="0" fontId="25" fillId="0" borderId="14" xfId="55" applyNumberFormat="1" applyFont="1" applyFill="1" applyBorder="1" applyAlignment="1" applyProtection="1">
      <alignment horizontal="center" vertical="center"/>
      <protection/>
    </xf>
    <xf numFmtId="191" fontId="37" fillId="0" borderId="14" xfId="55" applyNumberFormat="1" applyFont="1" applyFill="1" applyBorder="1" applyAlignment="1" applyProtection="1">
      <alignment horizontal="center" vertical="center"/>
      <protection/>
    </xf>
    <xf numFmtId="198" fontId="37" fillId="0" borderId="14" xfId="55" applyNumberFormat="1" applyFont="1" applyFill="1" applyBorder="1" applyAlignment="1" applyProtection="1">
      <alignment horizontal="center" vertical="center"/>
      <protection/>
    </xf>
    <xf numFmtId="189" fontId="37" fillId="0" borderId="14" xfId="55" applyNumberFormat="1" applyFont="1" applyFill="1" applyBorder="1" applyAlignment="1" applyProtection="1">
      <alignment horizontal="center" vertical="center"/>
      <protection/>
    </xf>
    <xf numFmtId="189" fontId="25" fillId="0" borderId="14" xfId="55" applyNumberFormat="1" applyFont="1" applyFill="1" applyBorder="1" applyAlignment="1" applyProtection="1">
      <alignment horizontal="center" vertical="center"/>
      <protection/>
    </xf>
    <xf numFmtId="1" fontId="25" fillId="0" borderId="14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 wrapText="1"/>
    </xf>
    <xf numFmtId="49" fontId="25" fillId="0" borderId="26" xfId="55" applyNumberFormat="1" applyFont="1" applyFill="1" applyBorder="1" applyAlignment="1">
      <alignment vertical="center" wrapText="1"/>
      <protection/>
    </xf>
    <xf numFmtId="0" fontId="25" fillId="0" borderId="27" xfId="55" applyNumberFormat="1" applyFont="1" applyFill="1" applyBorder="1" applyAlignment="1" applyProtection="1">
      <alignment horizontal="center" vertical="center"/>
      <protection/>
    </xf>
    <xf numFmtId="191" fontId="37" fillId="0" borderId="26" xfId="55" applyNumberFormat="1" applyFont="1" applyFill="1" applyBorder="1" applyAlignment="1" applyProtection="1">
      <alignment horizontal="center" vertical="center"/>
      <protection/>
    </xf>
    <xf numFmtId="198" fontId="37" fillId="0" borderId="26" xfId="55" applyNumberFormat="1" applyFont="1" applyFill="1" applyBorder="1" applyAlignment="1" applyProtection="1">
      <alignment horizontal="center" vertical="center"/>
      <protection/>
    </xf>
    <xf numFmtId="189" fontId="37" fillId="0" borderId="27" xfId="55" applyNumberFormat="1" applyFont="1" applyFill="1" applyBorder="1" applyAlignment="1" applyProtection="1">
      <alignment horizontal="center" vertical="center"/>
      <protection/>
    </xf>
    <xf numFmtId="189" fontId="37" fillId="0" borderId="22" xfId="55" applyNumberFormat="1" applyFont="1" applyFill="1" applyBorder="1" applyAlignment="1" applyProtection="1">
      <alignment horizontal="center" vertical="center"/>
      <protection/>
    </xf>
    <xf numFmtId="0" fontId="25" fillId="0" borderId="28" xfId="55" applyNumberFormat="1" applyFont="1" applyFill="1" applyBorder="1" applyAlignment="1" applyProtection="1">
      <alignment horizontal="center" vertical="center"/>
      <protection/>
    </xf>
    <xf numFmtId="188" fontId="48" fillId="0" borderId="23" xfId="55" applyNumberFormat="1" applyFont="1" applyFill="1" applyBorder="1" applyAlignment="1" applyProtection="1">
      <alignment vertical="center"/>
      <protection/>
    </xf>
    <xf numFmtId="0" fontId="43" fillId="0" borderId="29" xfId="0" applyNumberFormat="1" applyFont="1" applyFill="1" applyBorder="1" applyAlignment="1" applyProtection="1">
      <alignment horizontal="center" vertical="center"/>
      <protection/>
    </xf>
    <xf numFmtId="49" fontId="25" fillId="0" borderId="30" xfId="0" applyNumberFormat="1" applyFont="1" applyFill="1" applyBorder="1" applyAlignment="1">
      <alignment vertical="center" wrapText="1"/>
    </xf>
    <xf numFmtId="0" fontId="43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30" xfId="0" applyFont="1" applyFill="1" applyBorder="1" applyAlignment="1">
      <alignment vertical="justify" wrapText="1"/>
    </xf>
    <xf numFmtId="199" fontId="25" fillId="0" borderId="32" xfId="0" applyNumberFormat="1" applyFont="1" applyFill="1" applyBorder="1" applyAlignment="1" applyProtection="1">
      <alignment horizontal="center" vertical="center"/>
      <protection/>
    </xf>
    <xf numFmtId="0" fontId="25" fillId="0" borderId="30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24" xfId="0" applyNumberFormat="1" applyFont="1" applyFill="1" applyBorder="1" applyAlignment="1">
      <alignment horizontal="center" vertical="center" wrapText="1"/>
    </xf>
    <xf numFmtId="49" fontId="25" fillId="0" borderId="34" xfId="55" applyNumberFormat="1" applyFont="1" applyFill="1" applyBorder="1" applyAlignment="1">
      <alignment vertical="center" wrapText="1"/>
      <protection/>
    </xf>
    <xf numFmtId="0" fontId="25" fillId="0" borderId="35" xfId="55" applyNumberFormat="1" applyFont="1" applyFill="1" applyBorder="1" applyAlignment="1" applyProtection="1">
      <alignment horizontal="center" vertical="center"/>
      <protection/>
    </xf>
    <xf numFmtId="0" fontId="25" fillId="0" borderId="36" xfId="55" applyNumberFormat="1" applyFont="1" applyFill="1" applyBorder="1" applyAlignment="1" applyProtection="1">
      <alignment horizontal="center" vertical="center"/>
      <protection/>
    </xf>
    <xf numFmtId="0" fontId="25" fillId="0" borderId="37" xfId="55" applyNumberFormat="1" applyFont="1" applyFill="1" applyBorder="1" applyAlignment="1" applyProtection="1">
      <alignment horizontal="center" vertical="center"/>
      <protection/>
    </xf>
    <xf numFmtId="191" fontId="25" fillId="0" borderId="34" xfId="55" applyNumberFormat="1" applyFont="1" applyFill="1" applyBorder="1" applyAlignment="1" applyProtection="1">
      <alignment horizontal="center" vertical="center"/>
      <protection/>
    </xf>
    <xf numFmtId="198" fontId="25" fillId="0" borderId="34" xfId="55" applyNumberFormat="1" applyFont="1" applyFill="1" applyBorder="1" applyAlignment="1" applyProtection="1">
      <alignment horizontal="center" vertical="center"/>
      <protection/>
    </xf>
    <xf numFmtId="189" fontId="25" fillId="0" borderId="35" xfId="55" applyNumberFormat="1" applyFont="1" applyFill="1" applyBorder="1" applyAlignment="1" applyProtection="1">
      <alignment horizontal="center" vertical="center"/>
      <protection/>
    </xf>
    <xf numFmtId="189" fontId="25" fillId="0" borderId="36" xfId="55" applyNumberFormat="1" applyFont="1" applyFill="1" applyBorder="1" applyAlignment="1" applyProtection="1">
      <alignment horizontal="center" vertical="center"/>
      <protection/>
    </xf>
    <xf numFmtId="188" fontId="48" fillId="0" borderId="25" xfId="55" applyNumberFormat="1" applyFont="1" applyFill="1" applyBorder="1" applyAlignment="1" applyProtection="1">
      <alignment vertical="center"/>
      <protection/>
    </xf>
    <xf numFmtId="0" fontId="25" fillId="0" borderId="38" xfId="0" applyFont="1" applyFill="1" applyBorder="1" applyAlignment="1">
      <alignment vertical="justify" wrapText="1"/>
    </xf>
    <xf numFmtId="0" fontId="25" fillId="0" borderId="39" xfId="0" applyFont="1" applyFill="1" applyBorder="1" applyAlignment="1">
      <alignment horizontal="center" vertical="center" wrapText="1"/>
    </xf>
    <xf numFmtId="0" fontId="25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38" xfId="0" applyFont="1" applyFill="1" applyBorder="1" applyAlignment="1">
      <alignment vertical="center" wrapText="1"/>
    </xf>
    <xf numFmtId="0" fontId="25" fillId="0" borderId="38" xfId="0" applyFont="1" applyFill="1" applyBorder="1" applyAlignment="1">
      <alignment horizontal="left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left" vertical="center" wrapText="1"/>
    </xf>
    <xf numFmtId="199" fontId="25" fillId="0" borderId="31" xfId="0" applyNumberFormat="1" applyFont="1" applyFill="1" applyBorder="1" applyAlignment="1" applyProtection="1">
      <alignment horizontal="center" vertical="center"/>
      <protection/>
    </xf>
    <xf numFmtId="0" fontId="43" fillId="0" borderId="43" xfId="0" applyNumberFormat="1" applyFont="1" applyFill="1" applyBorder="1" applyAlignment="1" applyProtection="1">
      <alignment horizontal="center" vertical="center"/>
      <protection/>
    </xf>
    <xf numFmtId="0" fontId="25" fillId="0" borderId="44" xfId="0" applyFont="1" applyFill="1" applyBorder="1" applyAlignment="1">
      <alignment vertical="justify" wrapText="1"/>
    </xf>
    <xf numFmtId="0" fontId="25" fillId="0" borderId="14" xfId="0" applyFont="1" applyFill="1" applyBorder="1" applyAlignment="1">
      <alignment horizontal="center" vertical="center" wrapText="1"/>
    </xf>
    <xf numFmtId="199" fontId="25" fillId="0" borderId="45" xfId="0" applyNumberFormat="1" applyFont="1" applyFill="1" applyBorder="1" applyAlignment="1" applyProtection="1">
      <alignment horizontal="center" vertical="center"/>
      <protection/>
    </xf>
    <xf numFmtId="0" fontId="25" fillId="0" borderId="44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189" fontId="37" fillId="0" borderId="47" xfId="55" applyNumberFormat="1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>
      <alignment horizontal="center" vertical="center" wrapText="1"/>
    </xf>
    <xf numFmtId="189" fontId="25" fillId="0" borderId="48" xfId="55" applyNumberFormat="1" applyFont="1" applyFill="1" applyBorder="1" applyAlignment="1" applyProtection="1">
      <alignment horizontal="center" vertical="center"/>
      <protection/>
    </xf>
    <xf numFmtId="189" fontId="37" fillId="0" borderId="49" xfId="55" applyNumberFormat="1" applyFont="1" applyFill="1" applyBorder="1" applyAlignment="1" applyProtection="1">
      <alignment horizontal="center" vertical="center"/>
      <protection/>
    </xf>
    <xf numFmtId="0" fontId="25" fillId="0" borderId="5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51" xfId="55" applyNumberFormat="1" applyFont="1" applyFill="1" applyBorder="1" applyAlignment="1" applyProtection="1">
      <alignment horizontal="center" vertical="center"/>
      <protection/>
    </xf>
    <xf numFmtId="0" fontId="25" fillId="0" borderId="16" xfId="55" applyNumberFormat="1" applyFont="1" applyFill="1" applyBorder="1" applyAlignment="1" applyProtection="1">
      <alignment horizontal="center" vertical="center"/>
      <protection/>
    </xf>
    <xf numFmtId="49" fontId="25" fillId="0" borderId="22" xfId="55" applyNumberFormat="1" applyFont="1" applyFill="1" applyBorder="1" applyAlignment="1" applyProtection="1">
      <alignment horizontal="center" vertical="center"/>
      <protection/>
    </xf>
    <xf numFmtId="190" fontId="37" fillId="0" borderId="52" xfId="55" applyNumberFormat="1" applyFont="1" applyFill="1" applyBorder="1" applyAlignment="1">
      <alignment horizontal="center" vertical="center" wrapText="1"/>
      <protection/>
    </xf>
    <xf numFmtId="49" fontId="37" fillId="0" borderId="52" xfId="55" applyNumberFormat="1" applyFont="1" applyFill="1" applyBorder="1" applyAlignment="1" applyProtection="1">
      <alignment horizontal="center" vertical="center"/>
      <protection/>
    </xf>
    <xf numFmtId="190" fontId="37" fillId="0" borderId="53" xfId="55" applyNumberFormat="1" applyFont="1" applyFill="1" applyBorder="1" applyAlignment="1">
      <alignment horizontal="center" vertical="center" wrapText="1"/>
      <protection/>
    </xf>
    <xf numFmtId="49" fontId="37" fillId="0" borderId="52" xfId="0" applyNumberFormat="1" applyFont="1" applyFill="1" applyBorder="1" applyAlignment="1">
      <alignment horizontal="center" vertical="center" wrapText="1"/>
    </xf>
    <xf numFmtId="49" fontId="37" fillId="0" borderId="52" xfId="0" applyNumberFormat="1" applyFont="1" applyFill="1" applyBorder="1" applyAlignment="1" applyProtection="1">
      <alignment horizontal="center" vertical="center"/>
      <protection/>
    </xf>
    <xf numFmtId="197" fontId="37" fillId="0" borderId="52" xfId="0" applyNumberFormat="1" applyFont="1" applyFill="1" applyBorder="1" applyAlignment="1" applyProtection="1">
      <alignment vertical="center"/>
      <protection/>
    </xf>
    <xf numFmtId="49" fontId="25" fillId="0" borderId="33" xfId="55" applyNumberFormat="1" applyFont="1" applyFill="1" applyBorder="1" applyAlignment="1" applyProtection="1">
      <alignment horizontal="center" vertical="center"/>
      <protection/>
    </xf>
    <xf numFmtId="188" fontId="25" fillId="0" borderId="14" xfId="0" applyNumberFormat="1" applyFont="1" applyFill="1" applyBorder="1" applyAlignment="1" applyProtection="1">
      <alignment horizontal="center" vertical="center" wrapText="1"/>
      <protection/>
    </xf>
    <xf numFmtId="188" fontId="25" fillId="0" borderId="10" xfId="0" applyNumberFormat="1" applyFont="1" applyFill="1" applyBorder="1" applyAlignment="1" applyProtection="1">
      <alignment horizontal="center" vertical="center" wrapText="1"/>
      <protection/>
    </xf>
    <xf numFmtId="188" fontId="25" fillId="0" borderId="10" xfId="0" applyNumberFormat="1" applyFont="1" applyFill="1" applyBorder="1" applyAlignment="1" applyProtection="1">
      <alignment horizontal="center" vertical="center"/>
      <protection/>
    </xf>
    <xf numFmtId="189" fontId="25" fillId="0" borderId="10" xfId="0" applyNumberFormat="1" applyFont="1" applyFill="1" applyBorder="1" applyAlignment="1" applyProtection="1">
      <alignment horizontal="center" vertical="center"/>
      <protection/>
    </xf>
    <xf numFmtId="198" fontId="25" fillId="0" borderId="10" xfId="0" applyNumberFormat="1" applyFont="1" applyFill="1" applyBorder="1" applyAlignment="1" applyProtection="1">
      <alignment horizontal="center" vertical="center"/>
      <protection/>
    </xf>
    <xf numFmtId="189" fontId="25" fillId="0" borderId="15" xfId="0" applyNumberFormat="1" applyFont="1" applyFill="1" applyBorder="1" applyAlignment="1" applyProtection="1">
      <alignment horizontal="center" vertical="center"/>
      <protection/>
    </xf>
    <xf numFmtId="0" fontId="25" fillId="0" borderId="54" xfId="0" applyNumberFormat="1" applyFont="1" applyFill="1" applyBorder="1" applyAlignment="1" applyProtection="1">
      <alignment horizontal="center" vertical="center"/>
      <protection/>
    </xf>
    <xf numFmtId="49" fontId="25" fillId="0" borderId="55" xfId="0" applyNumberFormat="1" applyFont="1" applyFill="1" applyBorder="1" applyAlignment="1" applyProtection="1">
      <alignment horizontal="center" vertical="center" wrapText="1"/>
      <protection/>
    </xf>
    <xf numFmtId="188" fontId="25" fillId="0" borderId="55" xfId="0" applyNumberFormat="1" applyFont="1" applyFill="1" applyBorder="1" applyAlignment="1" applyProtection="1">
      <alignment horizontal="center" vertical="center"/>
      <protection/>
    </xf>
    <xf numFmtId="0" fontId="25" fillId="0" borderId="55" xfId="0" applyNumberFormat="1" applyFont="1" applyFill="1" applyBorder="1" applyAlignment="1" applyProtection="1">
      <alignment horizontal="center" vertical="center"/>
      <protection/>
    </xf>
    <xf numFmtId="49" fontId="25" fillId="0" borderId="14" xfId="0" applyNumberFormat="1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49" fontId="25" fillId="0" borderId="22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 applyProtection="1">
      <alignment horizontal="center" vertical="center"/>
      <protection/>
    </xf>
    <xf numFmtId="188" fontId="25" fillId="0" borderId="14" xfId="0" applyNumberFormat="1" applyFont="1" applyFill="1" applyBorder="1" applyAlignment="1" applyProtection="1">
      <alignment horizontal="center" vertical="center"/>
      <protection/>
    </xf>
    <xf numFmtId="188" fontId="25" fillId="0" borderId="14" xfId="0" applyNumberFormat="1" applyFont="1" applyFill="1" applyBorder="1" applyAlignment="1" applyProtection="1">
      <alignment vertical="center"/>
      <protection/>
    </xf>
    <xf numFmtId="49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/>
      <protection/>
    </xf>
    <xf numFmtId="188" fontId="25" fillId="0" borderId="10" xfId="0" applyNumberFormat="1" applyFont="1" applyFill="1" applyBorder="1" applyAlignment="1" applyProtection="1">
      <alignment vertical="center"/>
      <protection/>
    </xf>
    <xf numFmtId="49" fontId="25" fillId="0" borderId="10" xfId="0" applyNumberFormat="1" applyFont="1" applyFill="1" applyBorder="1" applyAlignment="1">
      <alignment vertical="center" wrapText="1"/>
    </xf>
    <xf numFmtId="1" fontId="25" fillId="0" borderId="41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5" fillId="0" borderId="14" xfId="0" applyNumberFormat="1" applyFont="1" applyFill="1" applyBorder="1" applyAlignment="1" applyProtection="1">
      <alignment horizontal="center" vertical="center"/>
      <protection/>
    </xf>
    <xf numFmtId="1" fontId="21" fillId="0" borderId="41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41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 applyProtection="1">
      <alignment horizontal="center" vertical="center"/>
      <protection/>
    </xf>
    <xf numFmtId="49" fontId="21" fillId="0" borderId="41" xfId="0" applyNumberFormat="1" applyFont="1" applyFill="1" applyBorder="1" applyAlignment="1" applyProtection="1">
      <alignment horizontal="center" vertical="center"/>
      <protection/>
    </xf>
    <xf numFmtId="188" fontId="44" fillId="0" borderId="10" xfId="0" applyNumberFormat="1" applyFont="1" applyFill="1" applyBorder="1" applyAlignment="1" applyProtection="1">
      <alignment vertical="center"/>
      <protection/>
    </xf>
    <xf numFmtId="188" fontId="44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15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center" vertical="center" wrapText="1"/>
    </xf>
    <xf numFmtId="189" fontId="25" fillId="0" borderId="15" xfId="0" applyNumberFormat="1" applyFont="1" applyFill="1" applyBorder="1" applyAlignment="1" applyProtection="1">
      <alignment horizontal="center" vertical="center"/>
      <protection/>
    </xf>
    <xf numFmtId="0" fontId="25" fillId="0" borderId="15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 applyProtection="1">
      <alignment horizontal="center" vertical="center"/>
      <protection/>
    </xf>
    <xf numFmtId="188" fontId="25" fillId="0" borderId="15" xfId="0" applyNumberFormat="1" applyFont="1" applyFill="1" applyBorder="1" applyAlignment="1" applyProtection="1">
      <alignment horizontal="center" vertical="center"/>
      <protection/>
    </xf>
    <xf numFmtId="188" fontId="25" fillId="0" borderId="15" xfId="0" applyNumberFormat="1" applyFont="1" applyFill="1" applyBorder="1" applyAlignment="1" applyProtection="1">
      <alignment vertical="center"/>
      <protection/>
    </xf>
    <xf numFmtId="188" fontId="45" fillId="0" borderId="15" xfId="0" applyNumberFormat="1" applyFont="1" applyFill="1" applyBorder="1" applyAlignment="1" applyProtection="1">
      <alignment vertical="center"/>
      <protection/>
    </xf>
    <xf numFmtId="49" fontId="25" fillId="0" borderId="39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39" xfId="0" applyNumberFormat="1" applyFont="1" applyFill="1" applyBorder="1" applyAlignment="1" applyProtection="1">
      <alignment horizontal="center" vertical="center"/>
      <protection/>
    </xf>
    <xf numFmtId="188" fontId="25" fillId="0" borderId="39" xfId="0" applyNumberFormat="1" applyFont="1" applyFill="1" applyBorder="1" applyAlignment="1" applyProtection="1">
      <alignment vertical="center"/>
      <protection/>
    </xf>
    <xf numFmtId="49" fontId="25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10" xfId="0" applyNumberFormat="1" applyFont="1" applyFill="1" applyBorder="1" applyAlignment="1" applyProtection="1">
      <alignment vertical="center"/>
      <protection/>
    </xf>
    <xf numFmtId="0" fontId="37" fillId="0" borderId="55" xfId="0" applyNumberFormat="1" applyFont="1" applyFill="1" applyBorder="1" applyAlignment="1">
      <alignment horizontal="center" vertical="center" wrapText="1"/>
    </xf>
    <xf numFmtId="0" fontId="37" fillId="0" borderId="55" xfId="0" applyNumberFormat="1" applyFont="1" applyFill="1" applyBorder="1" applyAlignment="1">
      <alignment horizontal="center" vertical="center" wrapText="1"/>
    </xf>
    <xf numFmtId="49" fontId="37" fillId="0" borderId="55" xfId="0" applyNumberFormat="1" applyFont="1" applyFill="1" applyBorder="1" applyAlignment="1" applyProtection="1">
      <alignment horizontal="center" vertical="center"/>
      <protection/>
    </xf>
    <xf numFmtId="49" fontId="37" fillId="0" borderId="55" xfId="0" applyNumberFormat="1" applyFont="1" applyFill="1" applyBorder="1" applyAlignment="1">
      <alignment horizontal="center" vertical="center" wrapText="1"/>
    </xf>
    <xf numFmtId="188" fontId="37" fillId="0" borderId="55" xfId="0" applyNumberFormat="1" applyFont="1" applyFill="1" applyBorder="1" applyAlignment="1" applyProtection="1">
      <alignment horizontal="center" vertical="center"/>
      <protection/>
    </xf>
    <xf numFmtId="188" fontId="25" fillId="0" borderId="55" xfId="0" applyNumberFormat="1" applyFont="1" applyFill="1" applyBorder="1" applyAlignment="1" applyProtection="1">
      <alignment vertical="center"/>
      <protection/>
    </xf>
    <xf numFmtId="188" fontId="25" fillId="0" borderId="14" xfId="0" applyNumberFormat="1" applyFont="1" applyFill="1" applyBorder="1" applyAlignment="1" applyProtection="1">
      <alignment horizontal="center" vertical="center"/>
      <protection/>
    </xf>
    <xf numFmtId="188" fontId="45" fillId="0" borderId="14" xfId="0" applyNumberFormat="1" applyFont="1" applyFill="1" applyBorder="1" applyAlignment="1" applyProtection="1">
      <alignment vertical="center"/>
      <protection/>
    </xf>
    <xf numFmtId="188" fontId="25" fillId="0" borderId="10" xfId="0" applyNumberFormat="1" applyFont="1" applyFill="1" applyBorder="1" applyAlignment="1" applyProtection="1">
      <alignment horizontal="center" vertical="center"/>
      <protection/>
    </xf>
    <xf numFmtId="188" fontId="45" fillId="0" borderId="10" xfId="0" applyNumberFormat="1" applyFont="1" applyFill="1" applyBorder="1" applyAlignment="1" applyProtection="1">
      <alignment vertical="center"/>
      <protection/>
    </xf>
    <xf numFmtId="49" fontId="37" fillId="0" borderId="10" xfId="0" applyNumberFormat="1" applyFont="1" applyFill="1" applyBorder="1" applyAlignment="1" applyProtection="1">
      <alignment horizontal="center" vertical="center"/>
      <protection/>
    </xf>
    <xf numFmtId="49" fontId="46" fillId="0" borderId="10" xfId="0" applyNumberFormat="1" applyFont="1" applyFill="1" applyBorder="1" applyAlignment="1" applyProtection="1">
      <alignment horizontal="center" vertical="center"/>
      <protection/>
    </xf>
    <xf numFmtId="49" fontId="37" fillId="0" borderId="10" xfId="0" applyNumberFormat="1" applyFont="1" applyFill="1" applyBorder="1" applyAlignment="1" applyProtection="1">
      <alignment horizontal="center" vertical="center"/>
      <protection/>
    </xf>
    <xf numFmtId="49" fontId="46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56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 applyProtection="1">
      <alignment vertical="center"/>
      <protection/>
    </xf>
    <xf numFmtId="49" fontId="25" fillId="0" borderId="16" xfId="0" applyNumberFormat="1" applyFont="1" applyFill="1" applyBorder="1" applyAlignment="1" applyProtection="1">
      <alignment horizontal="center" vertical="center"/>
      <protection/>
    </xf>
    <xf numFmtId="188" fontId="25" fillId="0" borderId="16" xfId="0" applyNumberFormat="1" applyFont="1" applyFill="1" applyBorder="1" applyAlignment="1" applyProtection="1">
      <alignment vertical="center"/>
      <protection/>
    </xf>
    <xf numFmtId="188" fontId="37" fillId="0" borderId="52" xfId="0" applyNumberFormat="1" applyFont="1" applyFill="1" applyBorder="1" applyAlignment="1" applyProtection="1">
      <alignment vertical="center"/>
      <protection/>
    </xf>
    <xf numFmtId="188" fontId="25" fillId="0" borderId="52" xfId="0" applyNumberFormat="1" applyFont="1" applyFill="1" applyBorder="1" applyAlignment="1" applyProtection="1">
      <alignment vertical="center"/>
      <protection/>
    </xf>
    <xf numFmtId="0" fontId="37" fillId="0" borderId="52" xfId="0" applyNumberFormat="1" applyFont="1" applyFill="1" applyBorder="1" applyAlignment="1">
      <alignment horizontal="center" vertical="center" wrapText="1"/>
    </xf>
    <xf numFmtId="49" fontId="37" fillId="0" borderId="52" xfId="0" applyNumberFormat="1" applyFont="1" applyFill="1" applyBorder="1" applyAlignment="1" applyProtection="1">
      <alignment horizontal="center" vertical="center"/>
      <protection/>
    </xf>
    <xf numFmtId="49" fontId="25" fillId="0" borderId="52" xfId="0" applyNumberFormat="1" applyFont="1" applyFill="1" applyBorder="1" applyAlignment="1" applyProtection="1">
      <alignment horizontal="center" vertical="center" wrapText="1"/>
      <protection/>
    </xf>
    <xf numFmtId="49" fontId="25" fillId="0" borderId="14" xfId="0" applyNumberFormat="1" applyFont="1" applyFill="1" applyBorder="1" applyAlignment="1">
      <alignment vertical="center" wrapText="1"/>
    </xf>
    <xf numFmtId="0" fontId="25" fillId="0" borderId="14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188" fontId="25" fillId="0" borderId="14" xfId="0" applyNumberFormat="1" applyFont="1" applyFill="1" applyBorder="1" applyAlignment="1" applyProtection="1">
      <alignment vertical="center"/>
      <protection/>
    </xf>
    <xf numFmtId="190" fontId="47" fillId="0" borderId="14" xfId="0" applyNumberFormat="1" applyFont="1" applyFill="1" applyBorder="1" applyAlignment="1" applyProtection="1">
      <alignment horizontal="center" vertical="center"/>
      <protection/>
    </xf>
    <xf numFmtId="1" fontId="25" fillId="0" borderId="14" xfId="0" applyNumberFormat="1" applyFont="1" applyFill="1" applyBorder="1" applyAlignment="1">
      <alignment horizontal="center" vertical="center"/>
    </xf>
    <xf numFmtId="1" fontId="25" fillId="0" borderId="14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190" fontId="37" fillId="0" borderId="52" xfId="0" applyNumberFormat="1" applyFont="1" applyFill="1" applyBorder="1" applyAlignment="1" applyProtection="1">
      <alignment horizontal="center" vertical="center"/>
      <protection/>
    </xf>
    <xf numFmtId="0" fontId="37" fillId="0" borderId="57" xfId="0" applyNumberFormat="1" applyFont="1" applyFill="1" applyBorder="1" applyAlignment="1" applyProtection="1">
      <alignment horizontal="center" vertical="center"/>
      <protection/>
    </xf>
    <xf numFmtId="49" fontId="25" fillId="0" borderId="58" xfId="0" applyNumberFormat="1" applyFont="1" applyFill="1" applyBorder="1" applyAlignment="1" applyProtection="1">
      <alignment horizontal="center" vertical="center"/>
      <protection/>
    </xf>
    <xf numFmtId="0" fontId="25" fillId="0" borderId="58" xfId="0" applyFont="1" applyFill="1" applyBorder="1" applyAlignment="1" applyProtection="1">
      <alignment horizontal="center" vertical="center"/>
      <protection/>
    </xf>
    <xf numFmtId="0" fontId="25" fillId="0" borderId="58" xfId="0" applyFont="1" applyFill="1" applyBorder="1" applyAlignment="1" applyProtection="1">
      <alignment horizontal="right" vertical="center"/>
      <protection/>
    </xf>
    <xf numFmtId="188" fontId="25" fillId="0" borderId="58" xfId="0" applyNumberFormat="1" applyFont="1" applyFill="1" applyBorder="1" applyAlignment="1" applyProtection="1">
      <alignment vertical="center"/>
      <protection/>
    </xf>
    <xf numFmtId="0" fontId="25" fillId="0" borderId="58" xfId="0" applyNumberFormat="1" applyFont="1" applyFill="1" applyBorder="1" applyAlignment="1" applyProtection="1">
      <alignment horizontal="center" vertical="center"/>
      <protection/>
    </xf>
    <xf numFmtId="0" fontId="25" fillId="0" borderId="58" xfId="0" applyNumberFormat="1" applyFont="1" applyFill="1" applyBorder="1" applyAlignment="1" applyProtection="1">
      <alignment vertical="center"/>
      <protection/>
    </xf>
    <xf numFmtId="188" fontId="25" fillId="0" borderId="58" xfId="0" applyNumberFormat="1" applyFont="1" applyFill="1" applyBorder="1" applyAlignment="1" applyProtection="1">
      <alignment horizontal="center" vertical="center"/>
      <protection/>
    </xf>
    <xf numFmtId="188" fontId="25" fillId="0" borderId="58" xfId="0" applyNumberFormat="1" applyFont="1" applyFill="1" applyBorder="1" applyAlignment="1" applyProtection="1">
      <alignment vertical="center"/>
      <protection/>
    </xf>
    <xf numFmtId="0" fontId="25" fillId="0" borderId="52" xfId="0" applyFont="1" applyFill="1" applyBorder="1" applyAlignment="1" applyProtection="1">
      <alignment horizontal="right" vertical="center"/>
      <protection/>
    </xf>
    <xf numFmtId="0" fontId="25" fillId="0" borderId="52" xfId="0" applyNumberFormat="1" applyFont="1" applyFill="1" applyBorder="1" applyAlignment="1" applyProtection="1">
      <alignment vertical="center"/>
      <protection/>
    </xf>
    <xf numFmtId="188" fontId="25" fillId="0" borderId="52" xfId="0" applyNumberFormat="1" applyFont="1" applyFill="1" applyBorder="1" applyAlignment="1" applyProtection="1">
      <alignment horizontal="center" vertical="center"/>
      <protection/>
    </xf>
    <xf numFmtId="188" fontId="25" fillId="0" borderId="52" xfId="0" applyNumberFormat="1" applyFont="1" applyFill="1" applyBorder="1" applyAlignment="1" applyProtection="1">
      <alignment vertical="center"/>
      <protection/>
    </xf>
    <xf numFmtId="49" fontId="37" fillId="0" borderId="59" xfId="0" applyNumberFormat="1" applyFont="1" applyFill="1" applyBorder="1" applyAlignment="1" applyProtection="1">
      <alignment horizontal="right" vertical="center"/>
      <protection/>
    </xf>
    <xf numFmtId="49" fontId="37" fillId="0" borderId="0" xfId="0" applyNumberFormat="1" applyFont="1" applyFill="1" applyBorder="1" applyAlignment="1" applyProtection="1">
      <alignment horizontal="right" vertical="center"/>
      <protection/>
    </xf>
    <xf numFmtId="188" fontId="37" fillId="0" borderId="0" xfId="0" applyNumberFormat="1" applyFont="1" applyFill="1" applyBorder="1" applyAlignment="1" applyProtection="1">
      <alignment vertical="center"/>
      <protection/>
    </xf>
    <xf numFmtId="0" fontId="37" fillId="0" borderId="0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 applyProtection="1">
      <alignment horizontal="center" vertical="center"/>
      <protection/>
    </xf>
    <xf numFmtId="49" fontId="37" fillId="0" borderId="0" xfId="0" applyNumberFormat="1" applyFont="1" applyFill="1" applyBorder="1" applyAlignment="1" applyProtection="1">
      <alignment horizontal="center" vertical="center"/>
      <protection/>
    </xf>
    <xf numFmtId="49" fontId="37" fillId="0" borderId="0" xfId="0" applyNumberFormat="1" applyFont="1" applyFill="1" applyBorder="1" applyAlignment="1">
      <alignment horizontal="center" vertical="center" wrapText="1"/>
    </xf>
    <xf numFmtId="49" fontId="25" fillId="0" borderId="60" xfId="0" applyNumberFormat="1" applyFont="1" applyFill="1" applyBorder="1" applyAlignment="1" applyProtection="1">
      <alignment horizontal="center" vertical="center" wrapText="1"/>
      <protection/>
    </xf>
    <xf numFmtId="0" fontId="37" fillId="0" borderId="59" xfId="0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197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197" fontId="25" fillId="0" borderId="0" xfId="0" applyNumberFormat="1" applyFont="1" applyFill="1" applyBorder="1" applyAlignment="1" applyProtection="1">
      <alignment horizontal="center" vertical="center"/>
      <protection/>
    </xf>
    <xf numFmtId="197" fontId="25" fillId="0" borderId="60" xfId="0" applyNumberFormat="1" applyFont="1" applyFill="1" applyBorder="1" applyAlignment="1" applyProtection="1">
      <alignment vertical="center"/>
      <protection/>
    </xf>
    <xf numFmtId="196" fontId="37" fillId="0" borderId="52" xfId="0" applyNumberFormat="1" applyFont="1" applyFill="1" applyBorder="1" applyAlignment="1">
      <alignment horizontal="center" vertical="center" wrapText="1"/>
    </xf>
    <xf numFmtId="198" fontId="37" fillId="0" borderId="52" xfId="0" applyNumberFormat="1" applyFont="1" applyFill="1" applyBorder="1" applyAlignment="1">
      <alignment horizontal="center" vertical="center" wrapText="1"/>
    </xf>
    <xf numFmtId="0" fontId="25" fillId="0" borderId="52" xfId="0" applyNumberFormat="1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197" fontId="25" fillId="0" borderId="52" xfId="0" applyNumberFormat="1" applyFont="1" applyFill="1" applyBorder="1" applyAlignment="1" applyProtection="1">
      <alignment horizontal="center" vertical="center"/>
      <protection/>
    </xf>
    <xf numFmtId="197" fontId="25" fillId="0" borderId="61" xfId="0" applyNumberFormat="1" applyFont="1" applyFill="1" applyBorder="1" applyAlignment="1" applyProtection="1">
      <alignment horizontal="center" vertical="center"/>
      <protection/>
    </xf>
    <xf numFmtId="197" fontId="25" fillId="0" borderId="62" xfId="0" applyNumberFormat="1" applyFont="1" applyFill="1" applyBorder="1" applyAlignment="1" applyProtection="1">
      <alignment vertical="center"/>
      <protection/>
    </xf>
    <xf numFmtId="49" fontId="37" fillId="0" borderId="44" xfId="0" applyNumberFormat="1" applyFont="1" applyFill="1" applyBorder="1" applyAlignment="1">
      <alignment horizontal="center" vertical="center"/>
    </xf>
    <xf numFmtId="49" fontId="37" fillId="0" borderId="44" xfId="0" applyNumberFormat="1" applyFont="1" applyFill="1" applyBorder="1" applyAlignment="1">
      <alignment horizontal="center" vertical="center" wrapText="1"/>
    </xf>
    <xf numFmtId="49" fontId="37" fillId="0" borderId="63" xfId="0" applyNumberFormat="1" applyFont="1" applyFill="1" applyBorder="1" applyAlignment="1">
      <alignment horizontal="center" vertical="center" wrapText="1"/>
    </xf>
    <xf numFmtId="49" fontId="37" fillId="0" borderId="44" xfId="0" applyNumberFormat="1" applyFont="1" applyFill="1" applyBorder="1" applyAlignment="1" applyProtection="1">
      <alignment horizontal="center" vertical="center"/>
      <protection/>
    </xf>
    <xf numFmtId="49" fontId="37" fillId="0" borderId="63" xfId="0" applyNumberFormat="1" applyFont="1" applyFill="1" applyBorder="1" applyAlignment="1" applyProtection="1">
      <alignment horizontal="center" vertical="center"/>
      <protection/>
    </xf>
    <xf numFmtId="49" fontId="25" fillId="0" borderId="44" xfId="0" applyNumberFormat="1" applyFont="1" applyFill="1" applyBorder="1" applyAlignment="1" applyProtection="1">
      <alignment vertical="center"/>
      <protection/>
    </xf>
    <xf numFmtId="0" fontId="25" fillId="0" borderId="64" xfId="0" applyNumberFormat="1" applyFont="1" applyFill="1" applyBorder="1" applyAlignment="1" applyProtection="1">
      <alignment horizontal="center" vertical="center"/>
      <protection/>
    </xf>
    <xf numFmtId="0" fontId="25" fillId="0" borderId="65" xfId="0" applyNumberFormat="1" applyFont="1" applyFill="1" applyBorder="1" applyAlignment="1" applyProtection="1">
      <alignment horizontal="center" vertical="center"/>
      <protection/>
    </xf>
    <xf numFmtId="0" fontId="25" fillId="0" borderId="6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 vertical="center"/>
      <protection/>
    </xf>
    <xf numFmtId="188" fontId="25" fillId="0" borderId="30" xfId="0" applyNumberFormat="1" applyFont="1" applyFill="1" applyBorder="1" applyAlignment="1" applyProtection="1">
      <alignment horizontal="center" vertical="center"/>
      <protection/>
    </xf>
    <xf numFmtId="49" fontId="25" fillId="0" borderId="66" xfId="0" applyNumberFormat="1" applyFont="1" applyFill="1" applyBorder="1" applyAlignment="1" applyProtection="1">
      <alignment horizontal="center" vertical="center"/>
      <protection/>
    </xf>
    <xf numFmtId="49" fontId="25" fillId="0" borderId="30" xfId="0" applyNumberFormat="1" applyFont="1" applyFill="1" applyBorder="1" applyAlignment="1" applyProtection="1">
      <alignment horizontal="center" vertical="center"/>
      <protection/>
    </xf>
    <xf numFmtId="0" fontId="25" fillId="0" borderId="67" xfId="0" applyNumberFormat="1" applyFont="1" applyFill="1" applyBorder="1" applyAlignment="1" applyProtection="1">
      <alignment horizontal="center" vertical="center"/>
      <protection/>
    </xf>
    <xf numFmtId="0" fontId="25" fillId="0" borderId="68" xfId="0" applyNumberFormat="1" applyFont="1" applyFill="1" applyBorder="1" applyAlignment="1" applyProtection="1">
      <alignment horizontal="center" vertical="center"/>
      <protection/>
    </xf>
    <xf numFmtId="0" fontId="25" fillId="0" borderId="69" xfId="0" applyNumberFormat="1" applyFont="1" applyFill="1" applyBorder="1" applyAlignment="1" applyProtection="1">
      <alignment horizontal="center" vertical="center"/>
      <protection/>
    </xf>
    <xf numFmtId="0" fontId="25" fillId="0" borderId="20" xfId="0" applyNumberFormat="1" applyFont="1" applyFill="1" applyBorder="1" applyAlignment="1" applyProtection="1">
      <alignment horizontal="center" vertical="center"/>
      <protection/>
    </xf>
    <xf numFmtId="188" fontId="25" fillId="0" borderId="2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188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vertical="center"/>
      <protection/>
    </xf>
    <xf numFmtId="188" fontId="48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/>
    </xf>
    <xf numFmtId="0" fontId="37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right"/>
    </xf>
    <xf numFmtId="0" fontId="35" fillId="0" borderId="0" xfId="0" applyFont="1" applyFill="1" applyBorder="1" applyAlignment="1">
      <alignment/>
    </xf>
    <xf numFmtId="0" fontId="37" fillId="0" borderId="0" xfId="0" applyFont="1" applyFill="1" applyBorder="1" applyAlignment="1" applyProtection="1">
      <alignment horizontal="right" vertical="center"/>
      <protection/>
    </xf>
    <xf numFmtId="0" fontId="37" fillId="0" borderId="0" xfId="0" applyFont="1" applyFill="1" applyBorder="1" applyAlignment="1">
      <alignment horizontal="right" wrapText="1"/>
    </xf>
    <xf numFmtId="0" fontId="0" fillId="0" borderId="0" xfId="0" applyBorder="1" applyAlignment="1">
      <alignment vertical="center" wrapText="1"/>
    </xf>
    <xf numFmtId="49" fontId="37" fillId="0" borderId="10" xfId="55" applyNumberFormat="1" applyFont="1" applyFill="1" applyBorder="1" applyAlignment="1">
      <alignment horizontal="left" vertical="center" wrapText="1"/>
      <protection/>
    </xf>
    <xf numFmtId="0" fontId="37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197" fontId="37" fillId="0" borderId="10" xfId="0" applyNumberFormat="1" applyFont="1" applyFill="1" applyBorder="1" applyAlignment="1" applyProtection="1">
      <alignment horizontal="center" vertical="center" wrapText="1"/>
      <protection/>
    </xf>
    <xf numFmtId="190" fontId="37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55" applyFont="1" applyFill="1" applyBorder="1" applyAlignment="1">
      <alignment horizontal="center" vertical="center" wrapText="1"/>
      <protection/>
    </xf>
    <xf numFmtId="0" fontId="25" fillId="0" borderId="10" xfId="55" applyNumberFormat="1" applyFont="1" applyFill="1" applyBorder="1" applyAlignment="1" applyProtection="1">
      <alignment vertical="center"/>
      <protection/>
    </xf>
    <xf numFmtId="49" fontId="25" fillId="0" borderId="10" xfId="55" applyNumberFormat="1" applyFont="1" applyFill="1" applyBorder="1" applyAlignment="1">
      <alignment horizontal="left" vertical="center" wrapText="1"/>
      <protection/>
    </xf>
    <xf numFmtId="190" fontId="25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10" xfId="55" applyNumberFormat="1" applyFont="1" applyFill="1" applyBorder="1" applyAlignment="1">
      <alignment horizontal="center" vertical="center" wrapText="1"/>
      <protection/>
    </xf>
    <xf numFmtId="49" fontId="25" fillId="0" borderId="10" xfId="55" applyNumberFormat="1" applyFont="1" applyFill="1" applyBorder="1" applyAlignment="1" applyProtection="1">
      <alignment vertical="center"/>
      <protection/>
    </xf>
    <xf numFmtId="188" fontId="48" fillId="0" borderId="10" xfId="0" applyNumberFormat="1" applyFont="1" applyFill="1" applyBorder="1" applyAlignment="1" applyProtection="1">
      <alignment vertical="center"/>
      <protection/>
    </xf>
    <xf numFmtId="1" fontId="25" fillId="0" borderId="10" xfId="55" applyNumberFormat="1" applyFont="1" applyFill="1" applyBorder="1" applyAlignment="1">
      <alignment horizontal="center" vertical="center"/>
      <protection/>
    </xf>
    <xf numFmtId="0" fontId="25" fillId="0" borderId="10" xfId="55" applyFont="1" applyFill="1" applyBorder="1" applyAlignment="1">
      <alignment horizontal="center" vertical="center" wrapText="1"/>
      <protection/>
    </xf>
    <xf numFmtId="197" fontId="25" fillId="0" borderId="10" xfId="0" applyNumberFormat="1" applyFont="1" applyFill="1" applyBorder="1" applyAlignment="1">
      <alignment horizontal="center" vertical="center" wrapText="1"/>
    </xf>
    <xf numFmtId="49" fontId="37" fillId="0" borderId="33" xfId="0" applyNumberFormat="1" applyFont="1" applyFill="1" applyBorder="1" applyAlignment="1" applyProtection="1">
      <alignment horizontal="center" vertical="center"/>
      <protection/>
    </xf>
    <xf numFmtId="188" fontId="48" fillId="0" borderId="24" xfId="0" applyNumberFormat="1" applyFont="1" applyFill="1" applyBorder="1" applyAlignment="1" applyProtection="1">
      <alignment vertical="center"/>
      <protection/>
    </xf>
    <xf numFmtId="49" fontId="25" fillId="0" borderId="33" xfId="0" applyNumberFormat="1" applyFont="1" applyFill="1" applyBorder="1" applyAlignment="1" applyProtection="1">
      <alignment horizontal="center" vertical="center"/>
      <protection/>
    </xf>
    <xf numFmtId="49" fontId="25" fillId="0" borderId="51" xfId="0" applyNumberFormat="1" applyFont="1" applyFill="1" applyBorder="1" applyAlignment="1" applyProtection="1">
      <alignment horizontal="center" vertical="center"/>
      <protection/>
    </xf>
    <xf numFmtId="49" fontId="25" fillId="0" borderId="16" xfId="55" applyNumberFormat="1" applyFont="1" applyFill="1" applyBorder="1" applyAlignment="1">
      <alignment horizontal="left" vertical="center" wrapText="1"/>
      <protection/>
    </xf>
    <xf numFmtId="1" fontId="25" fillId="0" borderId="16" xfId="55" applyNumberFormat="1" applyFont="1" applyFill="1" applyBorder="1" applyAlignment="1">
      <alignment horizontal="center" vertical="center"/>
      <protection/>
    </xf>
    <xf numFmtId="49" fontId="37" fillId="0" borderId="16" xfId="0" applyNumberFormat="1" applyFont="1" applyFill="1" applyBorder="1" applyAlignment="1">
      <alignment horizontal="center" vertical="center" wrapText="1"/>
    </xf>
    <xf numFmtId="197" fontId="37" fillId="0" borderId="16" xfId="0" applyNumberFormat="1" applyFont="1" applyFill="1" applyBorder="1" applyAlignment="1" applyProtection="1">
      <alignment horizontal="center" vertical="center" wrapText="1"/>
      <protection/>
    </xf>
    <xf numFmtId="190" fontId="25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>
      <alignment horizontal="center" vertical="center" wrapText="1"/>
    </xf>
    <xf numFmtId="0" fontId="25" fillId="0" borderId="16" xfId="55" applyFont="1" applyFill="1" applyBorder="1" applyAlignment="1">
      <alignment horizontal="center" vertical="center" wrapText="1"/>
      <protection/>
    </xf>
    <xf numFmtId="197" fontId="25" fillId="0" borderId="16" xfId="0" applyNumberFormat="1" applyFont="1" applyFill="1" applyBorder="1" applyAlignment="1">
      <alignment horizontal="center" vertical="center" wrapText="1"/>
    </xf>
    <xf numFmtId="49" fontId="25" fillId="0" borderId="16" xfId="55" applyNumberFormat="1" applyFont="1" applyFill="1" applyBorder="1" applyAlignment="1">
      <alignment horizontal="center" vertical="center" wrapText="1"/>
      <protection/>
    </xf>
    <xf numFmtId="49" fontId="25" fillId="0" borderId="16" xfId="0" applyNumberFormat="1" applyFont="1" applyFill="1" applyBorder="1" applyAlignment="1" applyProtection="1">
      <alignment horizontal="center" vertical="center"/>
      <protection/>
    </xf>
    <xf numFmtId="49" fontId="25" fillId="0" borderId="16" xfId="55" applyNumberFormat="1" applyFont="1" applyFill="1" applyBorder="1" applyAlignment="1" applyProtection="1">
      <alignment vertical="center"/>
      <protection/>
    </xf>
    <xf numFmtId="188" fontId="48" fillId="0" borderId="16" xfId="0" applyNumberFormat="1" applyFont="1" applyFill="1" applyBorder="1" applyAlignment="1" applyProtection="1">
      <alignment vertical="center"/>
      <protection/>
    </xf>
    <xf numFmtId="188" fontId="48" fillId="0" borderId="25" xfId="0" applyNumberFormat="1" applyFont="1" applyFill="1" applyBorder="1" applyAlignment="1" applyProtection="1">
      <alignment vertical="center"/>
      <protection/>
    </xf>
    <xf numFmtId="0" fontId="25" fillId="0" borderId="14" xfId="0" applyNumberFormat="1" applyFont="1" applyFill="1" applyBorder="1" applyAlignment="1" applyProtection="1">
      <alignment horizontal="center" vertical="center"/>
      <protection/>
    </xf>
    <xf numFmtId="49" fontId="25" fillId="0" borderId="15" xfId="0" applyNumberFormat="1" applyFont="1" applyFill="1" applyBorder="1" applyAlignment="1" applyProtection="1">
      <alignment horizontal="center" vertical="center"/>
      <protection/>
    </xf>
    <xf numFmtId="49" fontId="25" fillId="0" borderId="15" xfId="0" applyNumberFormat="1" applyFont="1" applyFill="1" applyBorder="1" applyAlignment="1" applyProtection="1">
      <alignment vertical="center"/>
      <protection/>
    </xf>
    <xf numFmtId="49" fontId="37" fillId="0" borderId="15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vertical="justify"/>
    </xf>
    <xf numFmtId="0" fontId="25" fillId="0" borderId="10" xfId="0" applyFont="1" applyFill="1" applyBorder="1" applyAlignment="1">
      <alignment vertical="justify"/>
    </xf>
    <xf numFmtId="49" fontId="25" fillId="0" borderId="70" xfId="0" applyNumberFormat="1" applyFont="1" applyFill="1" applyBorder="1" applyAlignment="1">
      <alignment vertical="center"/>
    </xf>
    <xf numFmtId="0" fontId="25" fillId="0" borderId="15" xfId="0" applyFont="1" applyFill="1" applyBorder="1" applyAlignment="1">
      <alignment vertical="justify"/>
    </xf>
    <xf numFmtId="49" fontId="25" fillId="0" borderId="10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left" vertical="center"/>
    </xf>
    <xf numFmtId="0" fontId="43" fillId="0" borderId="24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 horizontal="left" wrapText="1"/>
    </xf>
    <xf numFmtId="0" fontId="31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25" fillId="0" borderId="71" xfId="0" applyFont="1" applyBorder="1" applyAlignment="1">
      <alignment horizontal="center" vertical="center" wrapText="1"/>
    </xf>
    <xf numFmtId="0" fontId="38" fillId="0" borderId="72" xfId="0" applyFont="1" applyBorder="1" applyAlignment="1">
      <alignment horizontal="center" vertical="center" wrapText="1"/>
    </xf>
    <xf numFmtId="0" fontId="38" fillId="0" borderId="73" xfId="0" applyFont="1" applyBorder="1" applyAlignment="1">
      <alignment horizontal="center" vertical="center" wrapText="1"/>
    </xf>
    <xf numFmtId="49" fontId="37" fillId="0" borderId="40" xfId="53" applyNumberFormat="1" applyFont="1" applyBorder="1" applyAlignment="1">
      <alignment horizontal="center" vertical="center" wrapText="1"/>
      <protection/>
    </xf>
    <xf numFmtId="0" fontId="50" fillId="0" borderId="74" xfId="0" applyFont="1" applyBorder="1" applyAlignment="1">
      <alignment vertical="center" wrapText="1"/>
    </xf>
    <xf numFmtId="0" fontId="50" fillId="0" borderId="74" xfId="0" applyFont="1" applyBorder="1" applyAlignment="1">
      <alignment vertical="center" wrapText="1"/>
    </xf>
    <xf numFmtId="0" fontId="50" fillId="0" borderId="39" xfId="0" applyFont="1" applyBorder="1" applyAlignment="1">
      <alignment vertical="center" wrapText="1"/>
    </xf>
    <xf numFmtId="0" fontId="50" fillId="0" borderId="59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60" xfId="0" applyFont="1" applyBorder="1" applyAlignment="1">
      <alignment vertical="center" wrapText="1"/>
    </xf>
    <xf numFmtId="0" fontId="50" fillId="0" borderId="50" xfId="0" applyFont="1" applyBorder="1" applyAlignment="1">
      <alignment vertical="center" wrapText="1"/>
    </xf>
    <xf numFmtId="0" fontId="50" fillId="0" borderId="75" xfId="0" applyFont="1" applyBorder="1" applyAlignment="1">
      <alignment vertical="center" wrapText="1"/>
    </xf>
    <xf numFmtId="0" fontId="50" fillId="0" borderId="46" xfId="0" applyFont="1" applyBorder="1" applyAlignment="1">
      <alignment vertical="center" wrapText="1"/>
    </xf>
    <xf numFmtId="0" fontId="37" fillId="0" borderId="40" xfId="53" applyFont="1" applyBorder="1" applyAlignment="1">
      <alignment horizontal="center" vertical="center" wrapText="1"/>
      <protection/>
    </xf>
    <xf numFmtId="0" fontId="38" fillId="0" borderId="74" xfId="0" applyFont="1" applyBorder="1" applyAlignment="1">
      <alignment vertical="center" wrapText="1"/>
    </xf>
    <xf numFmtId="0" fontId="38" fillId="0" borderId="39" xfId="0" applyFont="1" applyBorder="1" applyAlignment="1">
      <alignment vertical="center" wrapText="1"/>
    </xf>
    <xf numFmtId="0" fontId="38" fillId="0" borderId="59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38" fillId="0" borderId="60" xfId="0" applyFont="1" applyBorder="1" applyAlignment="1">
      <alignment vertical="center" wrapText="1"/>
    </xf>
    <xf numFmtId="0" fontId="38" fillId="0" borderId="50" xfId="0" applyFont="1" applyBorder="1" applyAlignment="1">
      <alignment vertical="center" wrapText="1"/>
    </xf>
    <xf numFmtId="0" fontId="38" fillId="0" borderId="75" xfId="0" applyFont="1" applyBorder="1" applyAlignment="1">
      <alignment vertical="center" wrapText="1"/>
    </xf>
    <xf numFmtId="0" fontId="38" fillId="0" borderId="46" xfId="0" applyFont="1" applyBorder="1" applyAlignment="1">
      <alignment vertical="center" wrapText="1"/>
    </xf>
    <xf numFmtId="49" fontId="21" fillId="0" borderId="40" xfId="53" applyNumberFormat="1" applyFont="1" applyBorder="1" applyAlignment="1" applyProtection="1">
      <alignment horizontal="center" vertical="center" wrapText="1"/>
      <protection locked="0"/>
    </xf>
    <xf numFmtId="0" fontId="39" fillId="0" borderId="74" xfId="0" applyFont="1" applyBorder="1" applyAlignment="1">
      <alignment horizontal="center" vertical="center" wrapText="1"/>
    </xf>
    <xf numFmtId="0" fontId="39" fillId="0" borderId="74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38" fillId="0" borderId="74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38" fillId="0" borderId="77" xfId="0" applyFont="1" applyBorder="1" applyAlignment="1">
      <alignment horizontal="center" vertical="center" wrapText="1"/>
    </xf>
    <xf numFmtId="0" fontId="38" fillId="0" borderId="78" xfId="0" applyFont="1" applyBorder="1" applyAlignment="1">
      <alignment horizontal="center" vertical="center" wrapText="1"/>
    </xf>
    <xf numFmtId="0" fontId="37" fillId="0" borderId="11" xfId="53" applyFont="1" applyBorder="1" applyAlignment="1">
      <alignment horizontal="center" vertical="center" wrapText="1"/>
      <protection/>
    </xf>
    <xf numFmtId="0" fontId="25" fillId="0" borderId="70" xfId="0" applyFont="1" applyBorder="1" applyAlignment="1">
      <alignment vertical="center" wrapText="1"/>
    </xf>
    <xf numFmtId="0" fontId="25" fillId="0" borderId="41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25" fillId="0" borderId="76" xfId="0" applyNumberFormat="1" applyFont="1" applyBorder="1" applyAlignment="1">
      <alignment horizontal="center" vertical="center" wrapText="1"/>
    </xf>
    <xf numFmtId="0" fontId="38" fillId="0" borderId="77" xfId="0" applyFont="1" applyBorder="1" applyAlignment="1">
      <alignment horizontal="center" vertical="center" wrapText="1"/>
    </xf>
    <xf numFmtId="0" fontId="38" fillId="0" borderId="7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79" xfId="0" applyFont="1" applyBorder="1" applyAlignment="1">
      <alignment horizontal="center" vertical="center" wrapText="1"/>
    </xf>
    <xf numFmtId="0" fontId="38" fillId="0" borderId="80" xfId="0" applyFont="1" applyBorder="1" applyAlignment="1">
      <alignment/>
    </xf>
    <xf numFmtId="0" fontId="38" fillId="0" borderId="81" xfId="0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38" fillId="0" borderId="70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49" fontId="26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2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5" fillId="0" borderId="11" xfId="53" applyFont="1" applyBorder="1" applyAlignment="1">
      <alignment horizontal="center" vertical="center" wrapText="1"/>
      <protection/>
    </xf>
    <xf numFmtId="0" fontId="25" fillId="0" borderId="79" xfId="0" applyFont="1" applyBorder="1" applyAlignment="1">
      <alignment horizontal="center"/>
    </xf>
    <xf numFmtId="0" fontId="38" fillId="0" borderId="80" xfId="0" applyFont="1" applyBorder="1" applyAlignment="1">
      <alignment horizontal="center"/>
    </xf>
    <xf numFmtId="0" fontId="38" fillId="0" borderId="81" xfId="0" applyFont="1" applyBorder="1" applyAlignment="1">
      <alignment horizontal="center"/>
    </xf>
    <xf numFmtId="0" fontId="38" fillId="0" borderId="80" xfId="0" applyFont="1" applyBorder="1" applyAlignment="1">
      <alignment horizontal="center" vertical="center" wrapText="1"/>
    </xf>
    <xf numFmtId="0" fontId="38" fillId="0" borderId="81" xfId="0" applyFont="1" applyBorder="1" applyAlignment="1">
      <alignment horizontal="center" vertical="center" wrapText="1"/>
    </xf>
    <xf numFmtId="0" fontId="25" fillId="0" borderId="79" xfId="0" applyFont="1" applyBorder="1" applyAlignment="1">
      <alignment/>
    </xf>
    <xf numFmtId="0" fontId="25" fillId="0" borderId="79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  <xf numFmtId="0" fontId="25" fillId="0" borderId="82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38" fillId="0" borderId="82" xfId="0" applyFont="1" applyBorder="1" applyAlignment="1">
      <alignment horizontal="center" vertical="center" wrapText="1"/>
    </xf>
    <xf numFmtId="0" fontId="34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4" fillId="0" borderId="10" xfId="0" applyFont="1" applyBorder="1" applyAlignment="1">
      <alignment horizontal="center" vertical="center" textRotation="90"/>
    </xf>
    <xf numFmtId="0" fontId="34" fillId="0" borderId="1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42" fillId="0" borderId="40" xfId="53" applyFont="1" applyBorder="1" applyAlignment="1">
      <alignment horizontal="center" vertical="center" wrapText="1"/>
      <protection/>
    </xf>
    <xf numFmtId="0" fontId="41" fillId="0" borderId="74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59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60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1" fillId="0" borderId="75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40" fillId="0" borderId="40" xfId="53" applyFont="1" applyBorder="1" applyAlignment="1">
      <alignment horizontal="center" vertical="center" wrapText="1"/>
      <protection/>
    </xf>
    <xf numFmtId="0" fontId="42" fillId="0" borderId="40" xfId="0" applyFont="1" applyBorder="1" applyAlignment="1">
      <alignment horizontal="center" vertical="center" wrapText="1"/>
    </xf>
    <xf numFmtId="0" fontId="38" fillId="0" borderId="72" xfId="0" applyFont="1" applyBorder="1" applyAlignment="1">
      <alignment horizontal="center" vertical="center" wrapText="1"/>
    </xf>
    <xf numFmtId="0" fontId="38" fillId="0" borderId="82" xfId="0" applyFont="1" applyBorder="1" applyAlignment="1">
      <alignment horizontal="center" vertical="center" wrapText="1"/>
    </xf>
    <xf numFmtId="0" fontId="25" fillId="0" borderId="8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42" fillId="0" borderId="40" xfId="53" applyFont="1" applyFill="1" applyBorder="1" applyAlignment="1">
      <alignment horizontal="center" vertical="center" wrapText="1"/>
      <protection/>
    </xf>
    <xf numFmtId="0" fontId="41" fillId="0" borderId="74" xfId="56" applyFont="1" applyFill="1" applyBorder="1" applyAlignment="1">
      <alignment wrapText="1"/>
      <protection/>
    </xf>
    <xf numFmtId="0" fontId="41" fillId="0" borderId="39" xfId="56" applyFont="1" applyFill="1" applyBorder="1" applyAlignment="1">
      <alignment wrapText="1"/>
      <protection/>
    </xf>
    <xf numFmtId="0" fontId="41" fillId="0" borderId="59" xfId="56" applyFont="1" applyFill="1" applyBorder="1" applyAlignment="1">
      <alignment wrapText="1"/>
      <protection/>
    </xf>
    <xf numFmtId="0" fontId="41" fillId="0" borderId="0" xfId="56" applyFont="1" applyFill="1" applyAlignment="1">
      <alignment wrapText="1"/>
      <protection/>
    </xf>
    <xf numFmtId="0" fontId="41" fillId="0" borderId="60" xfId="56" applyFont="1" applyFill="1" applyBorder="1" applyAlignment="1">
      <alignment wrapText="1"/>
      <protection/>
    </xf>
    <xf numFmtId="0" fontId="41" fillId="0" borderId="50" xfId="56" applyFont="1" applyFill="1" applyBorder="1" applyAlignment="1">
      <alignment wrapText="1"/>
      <protection/>
    </xf>
    <xf numFmtId="0" fontId="41" fillId="0" borderId="75" xfId="56" applyFont="1" applyFill="1" applyBorder="1" applyAlignment="1">
      <alignment wrapText="1"/>
      <protection/>
    </xf>
    <xf numFmtId="0" fontId="41" fillId="0" borderId="46" xfId="56" applyFont="1" applyFill="1" applyBorder="1" applyAlignment="1">
      <alignment wrapText="1"/>
      <protection/>
    </xf>
    <xf numFmtId="49" fontId="26" fillId="0" borderId="0" xfId="53" applyNumberFormat="1" applyFont="1" applyBorder="1" applyAlignment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left" wrapText="1"/>
    </xf>
    <xf numFmtId="0" fontId="32" fillId="0" borderId="0" xfId="0" applyFont="1" applyAlignment="1">
      <alignment horizontal="left" wrapText="1"/>
    </xf>
    <xf numFmtId="0" fontId="26" fillId="0" borderId="0" xfId="0" applyFont="1" applyAlignment="1">
      <alignment vertical="top" wrapText="1"/>
    </xf>
    <xf numFmtId="0" fontId="32" fillId="0" borderId="0" xfId="0" applyFont="1" applyAlignment="1">
      <alignment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53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wrapText="1"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1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right" vertical="center" wrapText="1"/>
    </xf>
    <xf numFmtId="0" fontId="39" fillId="0" borderId="0" xfId="0" applyFont="1" applyBorder="1" applyAlignment="1">
      <alignment horizontal="center" vertical="center" wrapText="1"/>
    </xf>
    <xf numFmtId="49" fontId="37" fillId="0" borderId="84" xfId="0" applyNumberFormat="1" applyFont="1" applyFill="1" applyBorder="1" applyAlignment="1">
      <alignment horizontal="center" vertical="center" wrapText="1"/>
    </xf>
    <xf numFmtId="49" fontId="37" fillId="0" borderId="85" xfId="0" applyNumberFormat="1" applyFont="1" applyFill="1" applyBorder="1" applyAlignment="1">
      <alignment horizontal="center" vertical="center" wrapText="1"/>
    </xf>
    <xf numFmtId="49" fontId="37" fillId="0" borderId="86" xfId="0" applyNumberFormat="1" applyFont="1" applyFill="1" applyBorder="1" applyAlignment="1">
      <alignment horizontal="center" vertical="center" wrapText="1"/>
    </xf>
    <xf numFmtId="49" fontId="37" fillId="0" borderId="87" xfId="0" applyNumberFormat="1" applyFont="1" applyFill="1" applyBorder="1" applyAlignment="1">
      <alignment horizontal="center" vertical="center" wrapText="1"/>
    </xf>
    <xf numFmtId="49" fontId="25" fillId="0" borderId="88" xfId="55" applyNumberFormat="1" applyFont="1" applyFill="1" applyBorder="1" applyAlignment="1" applyProtection="1">
      <alignment horizontal="center" vertical="center"/>
      <protection/>
    </xf>
    <xf numFmtId="49" fontId="25" fillId="0" borderId="89" xfId="55" applyNumberFormat="1" applyFont="1" applyFill="1" applyBorder="1" applyAlignment="1" applyProtection="1">
      <alignment horizontal="center" vertical="center"/>
      <protection/>
    </xf>
    <xf numFmtId="49" fontId="25" fillId="0" borderId="34" xfId="55" applyNumberFormat="1" applyFont="1" applyFill="1" applyBorder="1" applyAlignment="1" applyProtection="1">
      <alignment horizontal="center" vertical="center"/>
      <protection/>
    </xf>
    <xf numFmtId="0" fontId="21" fillId="0" borderId="75" xfId="0" applyFont="1" applyFill="1" applyBorder="1" applyAlignment="1">
      <alignment/>
    </xf>
    <xf numFmtId="0" fontId="39" fillId="0" borderId="75" xfId="0" applyFont="1" applyFill="1" applyBorder="1" applyAlignment="1">
      <alignment/>
    </xf>
    <xf numFmtId="1" fontId="37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49" fontId="25" fillId="0" borderId="33" xfId="55" applyNumberFormat="1" applyFont="1" applyFill="1" applyBorder="1" applyAlignment="1" applyProtection="1">
      <alignment horizontal="center" vertical="center"/>
      <protection/>
    </xf>
    <xf numFmtId="0" fontId="37" fillId="0" borderId="51" xfId="55" applyFont="1" applyFill="1" applyBorder="1" applyAlignment="1">
      <alignment horizontal="center" vertical="center" wrapText="1"/>
      <protection/>
    </xf>
    <xf numFmtId="0" fontId="37" fillId="0" borderId="16" xfId="55" applyFont="1" applyFill="1" applyBorder="1" applyAlignment="1">
      <alignment horizontal="center" vertical="center" wrapText="1"/>
      <protection/>
    </xf>
    <xf numFmtId="188" fontId="25" fillId="0" borderId="14" xfId="0" applyNumberFormat="1" applyFont="1" applyFill="1" applyBorder="1" applyAlignment="1" applyProtection="1">
      <alignment horizontal="center" vertical="center" wrapText="1"/>
      <protection/>
    </xf>
    <xf numFmtId="188" fontId="25" fillId="0" borderId="10" xfId="0" applyNumberFormat="1" applyFont="1" applyFill="1" applyBorder="1" applyAlignment="1" applyProtection="1">
      <alignment horizontal="center" vertical="center" wrapText="1"/>
      <protection/>
    </xf>
    <xf numFmtId="188" fontId="25" fillId="0" borderId="15" xfId="0" applyNumberFormat="1" applyFont="1" applyFill="1" applyBorder="1" applyAlignment="1" applyProtection="1">
      <alignment horizontal="center" vertical="center" wrapText="1"/>
      <protection/>
    </xf>
    <xf numFmtId="188" fontId="25" fillId="0" borderId="58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8" xfId="0" applyFont="1" applyFill="1" applyBorder="1" applyAlignment="1">
      <alignment horizontal="center" vertical="center" textRotation="90" wrapText="1"/>
    </xf>
    <xf numFmtId="0" fontId="0" fillId="0" borderId="36" xfId="0" applyFont="1" applyFill="1" applyBorder="1" applyAlignment="1">
      <alignment horizontal="center" vertical="center" textRotation="90" wrapText="1"/>
    </xf>
    <xf numFmtId="0" fontId="37" fillId="0" borderId="90" xfId="55" applyFont="1" applyFill="1" applyBorder="1" applyAlignment="1">
      <alignment horizontal="center" vertical="center" wrapText="1"/>
      <protection/>
    </xf>
    <xf numFmtId="0" fontId="37" fillId="0" borderId="52" xfId="55" applyFont="1" applyFill="1" applyBorder="1" applyAlignment="1">
      <alignment horizontal="center" vertical="center" wrapText="1"/>
      <protection/>
    </xf>
    <xf numFmtId="188" fontId="25" fillId="0" borderId="11" xfId="0" applyNumberFormat="1" applyFont="1" applyFill="1" applyBorder="1" applyAlignment="1" applyProtection="1">
      <alignment horizontal="center" wrapText="1"/>
      <protection/>
    </xf>
    <xf numFmtId="0" fontId="0" fillId="0" borderId="41" xfId="0" applyFont="1" applyFill="1" applyBorder="1" applyAlignment="1">
      <alignment horizontal="center" wrapText="1"/>
    </xf>
    <xf numFmtId="188" fontId="25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25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9" fontId="21" fillId="0" borderId="50" xfId="0" applyNumberFormat="1" applyFont="1" applyFill="1" applyBorder="1" applyAlignment="1" applyProtection="1">
      <alignment horizontal="center" vertical="center"/>
      <protection/>
    </xf>
    <xf numFmtId="0" fontId="39" fillId="0" borderId="75" xfId="0" applyFont="1" applyFill="1" applyBorder="1" applyAlignment="1">
      <alignment horizontal="center" vertical="center"/>
    </xf>
    <xf numFmtId="0" fontId="39" fillId="0" borderId="46" xfId="0" applyFont="1" applyFill="1" applyBorder="1" applyAlignment="1">
      <alignment horizontal="center" vertical="center"/>
    </xf>
    <xf numFmtId="49" fontId="25" fillId="0" borderId="42" xfId="55" applyNumberFormat="1" applyFont="1" applyFill="1" applyBorder="1" applyAlignment="1" applyProtection="1">
      <alignment horizontal="center" vertical="center"/>
      <protection/>
    </xf>
    <xf numFmtId="188" fontId="33" fillId="0" borderId="84" xfId="0" applyNumberFormat="1" applyFont="1" applyFill="1" applyBorder="1" applyAlignment="1" applyProtection="1">
      <alignment horizontal="center" vertical="center" wrapText="1"/>
      <protection/>
    </xf>
    <xf numFmtId="188" fontId="37" fillId="0" borderId="85" xfId="0" applyNumberFormat="1" applyFont="1" applyFill="1" applyBorder="1" applyAlignment="1" applyProtection="1">
      <alignment horizontal="center" vertical="center" wrapText="1"/>
      <protection/>
    </xf>
    <xf numFmtId="0" fontId="0" fillId="0" borderId="85" xfId="0" applyFont="1" applyFill="1" applyBorder="1" applyAlignment="1">
      <alignment vertical="center" wrapText="1"/>
    </xf>
    <xf numFmtId="0" fontId="0" fillId="0" borderId="91" xfId="0" applyFont="1" applyFill="1" applyBorder="1" applyAlignment="1">
      <alignment vertical="center" wrapText="1"/>
    </xf>
    <xf numFmtId="188" fontId="25" fillId="0" borderId="10" xfId="0" applyNumberFormat="1" applyFont="1" applyFill="1" applyBorder="1" applyAlignment="1" applyProtection="1">
      <alignment horizontal="center" vertical="center"/>
      <protection/>
    </xf>
    <xf numFmtId="188" fontId="34" fillId="0" borderId="58" xfId="0" applyNumberFormat="1" applyFont="1" applyFill="1" applyBorder="1" applyAlignment="1" applyProtection="1">
      <alignment horizontal="center" vertical="center" textRotation="90" wrapText="1"/>
      <protection/>
    </xf>
    <xf numFmtId="49" fontId="25" fillId="0" borderId="58" xfId="0" applyNumberFormat="1" applyFont="1" applyFill="1" applyBorder="1" applyAlignment="1" applyProtection="1">
      <alignment horizontal="center" vertical="center" textRotation="90" wrapText="1"/>
      <protection/>
    </xf>
    <xf numFmtId="188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7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49" fontId="37" fillId="0" borderId="52" xfId="0" applyNumberFormat="1" applyFont="1" applyFill="1" applyBorder="1" applyAlignment="1" applyProtection="1">
      <alignment horizontal="right" vertical="center"/>
      <protection/>
    </xf>
    <xf numFmtId="188" fontId="25" fillId="0" borderId="59" xfId="0" applyNumberFormat="1" applyFont="1" applyFill="1" applyBorder="1" applyAlignment="1" applyProtection="1">
      <alignment horizontal="center" vertical="center" wrapText="1"/>
      <protection/>
    </xf>
    <xf numFmtId="188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37" fillId="0" borderId="92" xfId="0" applyFont="1" applyFill="1" applyBorder="1" applyAlignment="1">
      <alignment horizontal="center" vertical="center" wrapText="1"/>
    </xf>
    <xf numFmtId="0" fontId="37" fillId="0" borderId="86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wrapText="1"/>
    </xf>
    <xf numFmtId="0" fontId="0" fillId="0" borderId="93" xfId="0" applyFont="1" applyFill="1" applyBorder="1" applyAlignment="1">
      <alignment horizontal="center" vertical="center" wrapText="1"/>
    </xf>
    <xf numFmtId="189" fontId="43" fillId="0" borderId="61" xfId="0" applyNumberFormat="1" applyFont="1" applyFill="1" applyBorder="1" applyAlignment="1" applyProtection="1">
      <alignment horizontal="center" vertical="center"/>
      <protection/>
    </xf>
    <xf numFmtId="189" fontId="43" fillId="0" borderId="85" xfId="0" applyNumberFormat="1" applyFont="1" applyFill="1" applyBorder="1" applyAlignment="1" applyProtection="1">
      <alignment horizontal="center" vertical="center"/>
      <protection/>
    </xf>
    <xf numFmtId="0" fontId="0" fillId="0" borderId="85" xfId="0" applyFont="1" applyFill="1" applyBorder="1" applyAlignment="1">
      <alignment vertical="center"/>
    </xf>
    <xf numFmtId="0" fontId="0" fillId="0" borderId="94" xfId="0" applyFont="1" applyFill="1" applyBorder="1" applyAlignment="1">
      <alignment vertical="center"/>
    </xf>
    <xf numFmtId="0" fontId="25" fillId="0" borderId="58" xfId="0" applyNumberFormat="1" applyFont="1" applyFill="1" applyBorder="1" applyAlignment="1" applyProtection="1">
      <alignment horizontal="center" vertical="center" textRotation="90" wrapText="1"/>
      <protection/>
    </xf>
    <xf numFmtId="0" fontId="33" fillId="0" borderId="61" xfId="0" applyNumberFormat="1" applyFont="1" applyFill="1" applyBorder="1" applyAlignment="1" applyProtection="1">
      <alignment horizontal="center" vertical="center"/>
      <protection/>
    </xf>
    <xf numFmtId="0" fontId="0" fillId="0" borderId="85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188" fontId="21" fillId="0" borderId="14" xfId="0" applyNumberFormat="1" applyFont="1" applyFill="1" applyBorder="1" applyAlignment="1" applyProtection="1">
      <alignment horizontal="center" vertical="center"/>
      <protection/>
    </xf>
    <xf numFmtId="188" fontId="21" fillId="0" borderId="10" xfId="0" applyNumberFormat="1" applyFont="1" applyFill="1" applyBorder="1" applyAlignment="1" applyProtection="1">
      <alignment horizontal="center" vertical="center"/>
      <protection/>
    </xf>
    <xf numFmtId="188" fontId="25" fillId="0" borderId="14" xfId="0" applyNumberFormat="1" applyFont="1" applyFill="1" applyBorder="1" applyAlignment="1" applyProtection="1">
      <alignment horizontal="center" vertical="center"/>
      <protection/>
    </xf>
    <xf numFmtId="188" fontId="25" fillId="0" borderId="50" xfId="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right" vertical="center"/>
      <protection/>
    </xf>
    <xf numFmtId="0" fontId="25" fillId="0" borderId="11" xfId="0" applyFont="1" applyFill="1" applyBorder="1" applyAlignment="1" applyProtection="1">
      <alignment horizontal="right" vertical="center"/>
      <protection/>
    </xf>
    <xf numFmtId="0" fontId="25" fillId="0" borderId="10" xfId="0" applyNumberFormat="1" applyFont="1" applyFill="1" applyBorder="1" applyAlignment="1" applyProtection="1">
      <alignment horizontal="right" vertical="center"/>
      <protection/>
    </xf>
    <xf numFmtId="0" fontId="37" fillId="0" borderId="84" xfId="0" applyNumberFormat="1" applyFont="1" applyFill="1" applyBorder="1" applyAlignment="1" applyProtection="1">
      <alignment horizontal="center" vertical="center"/>
      <protection/>
    </xf>
    <xf numFmtId="0" fontId="0" fillId="0" borderId="91" xfId="0" applyFont="1" applyFill="1" applyBorder="1" applyAlignment="1">
      <alignment vertical="center"/>
    </xf>
    <xf numFmtId="190" fontId="37" fillId="0" borderId="61" xfId="0" applyNumberFormat="1" applyFont="1" applyFill="1" applyBorder="1" applyAlignment="1" applyProtection="1">
      <alignment horizontal="center" vertical="center"/>
      <protection/>
    </xf>
    <xf numFmtId="190" fontId="37" fillId="0" borderId="94" xfId="0" applyNumberFormat="1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>
      <alignment horizontal="right" vertical="center"/>
    </xf>
    <xf numFmtId="0" fontId="25" fillId="0" borderId="50" xfId="0" applyFont="1" applyFill="1" applyBorder="1" applyAlignment="1">
      <alignment horizontal="right" vertical="center"/>
    </xf>
    <xf numFmtId="0" fontId="25" fillId="0" borderId="84" xfId="0" applyFont="1" applyFill="1" applyBorder="1" applyAlignment="1">
      <alignment horizontal="center" vertical="center" wrapText="1"/>
    </xf>
    <xf numFmtId="0" fontId="0" fillId="0" borderId="85" xfId="0" applyFont="1" applyFill="1" applyBorder="1" applyAlignment="1">
      <alignment horizontal="center" vertical="center" wrapText="1"/>
    </xf>
    <xf numFmtId="0" fontId="0" fillId="0" borderId="94" xfId="0" applyFont="1" applyFill="1" applyBorder="1" applyAlignment="1">
      <alignment horizontal="center" vertical="center" wrapText="1"/>
    </xf>
    <xf numFmtId="0" fontId="37" fillId="0" borderId="95" xfId="0" applyNumberFormat="1" applyFont="1" applyFill="1" applyBorder="1" applyAlignment="1" applyProtection="1">
      <alignment horizontal="center" vertical="center"/>
      <protection/>
    </xf>
    <xf numFmtId="0" fontId="37" fillId="0" borderId="86" xfId="0" applyNumberFormat="1" applyFont="1" applyFill="1" applyBorder="1" applyAlignment="1" applyProtection="1">
      <alignment horizontal="center" vertical="center"/>
      <protection/>
    </xf>
    <xf numFmtId="0" fontId="37" fillId="0" borderId="87" xfId="0" applyNumberFormat="1" applyFont="1" applyFill="1" applyBorder="1" applyAlignment="1" applyProtection="1">
      <alignment horizontal="center" vertical="center"/>
      <protection/>
    </xf>
    <xf numFmtId="0" fontId="37" fillId="0" borderId="61" xfId="0" applyNumberFormat="1" applyFont="1" applyFill="1" applyBorder="1" applyAlignment="1" applyProtection="1">
      <alignment horizontal="center" vertical="center"/>
      <protection/>
    </xf>
    <xf numFmtId="0" fontId="37" fillId="0" borderId="85" xfId="0" applyNumberFormat="1" applyFont="1" applyFill="1" applyBorder="1" applyAlignment="1" applyProtection="1">
      <alignment horizontal="center" vertical="center"/>
      <protection/>
    </xf>
    <xf numFmtId="0" fontId="37" fillId="0" borderId="61" xfId="0" applyFont="1" applyFill="1" applyBorder="1" applyAlignment="1">
      <alignment horizontal="right" vertical="center" wrapText="1"/>
    </xf>
    <xf numFmtId="0" fontId="37" fillId="0" borderId="85" xfId="0" applyFont="1" applyFill="1" applyBorder="1" applyAlignment="1">
      <alignment horizontal="right" vertical="center" wrapText="1"/>
    </xf>
    <xf numFmtId="0" fontId="37" fillId="0" borderId="94" xfId="0" applyFont="1" applyFill="1" applyBorder="1" applyAlignment="1">
      <alignment horizontal="right" vertical="center" wrapText="1"/>
    </xf>
    <xf numFmtId="0" fontId="37" fillId="0" borderId="84" xfId="0" applyFont="1" applyFill="1" applyBorder="1" applyAlignment="1">
      <alignment horizontal="center" vertical="center" wrapText="1"/>
    </xf>
    <xf numFmtId="0" fontId="37" fillId="0" borderId="85" xfId="0" applyFont="1" applyFill="1" applyBorder="1" applyAlignment="1">
      <alignment horizontal="center" vertical="center" wrapText="1"/>
    </xf>
    <xf numFmtId="0" fontId="37" fillId="0" borderId="91" xfId="0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 applyProtection="1">
      <alignment horizontal="center" vertical="center" textRotation="90"/>
      <protection/>
    </xf>
    <xf numFmtId="0" fontId="25" fillId="0" borderId="10" xfId="0" applyNumberFormat="1" applyFont="1" applyFill="1" applyBorder="1" applyAlignment="1" applyProtection="1">
      <alignment horizontal="center" vertical="center" textRotation="90"/>
      <protection/>
    </xf>
    <xf numFmtId="0" fontId="25" fillId="0" borderId="15" xfId="0" applyNumberFormat="1" applyFont="1" applyFill="1" applyBorder="1" applyAlignment="1" applyProtection="1">
      <alignment horizontal="center" vertical="center" textRotation="90"/>
      <protection/>
    </xf>
    <xf numFmtId="0" fontId="37" fillId="0" borderId="48" xfId="0" applyNumberFormat="1" applyFont="1" applyFill="1" applyBorder="1" applyAlignment="1" applyProtection="1">
      <alignment horizontal="center" vertical="center"/>
      <protection/>
    </xf>
    <xf numFmtId="0" fontId="37" fillId="0" borderId="96" xfId="0" applyNumberFormat="1" applyFont="1" applyFill="1" applyBorder="1" applyAlignment="1" applyProtection="1">
      <alignment horizontal="center" vertical="center"/>
      <protection/>
    </xf>
    <xf numFmtId="0" fontId="37" fillId="0" borderId="35" xfId="0" applyNumberFormat="1" applyFont="1" applyFill="1" applyBorder="1" applyAlignment="1" applyProtection="1">
      <alignment horizontal="center" vertical="center"/>
      <protection/>
    </xf>
    <xf numFmtId="0" fontId="37" fillId="0" borderId="61" xfId="0" applyFont="1" applyFill="1" applyBorder="1" applyAlignment="1" applyProtection="1">
      <alignment horizontal="center" vertical="center"/>
      <protection/>
    </xf>
    <xf numFmtId="0" fontId="37" fillId="0" borderId="85" xfId="0" applyFont="1" applyFill="1" applyBorder="1" applyAlignment="1" applyProtection="1">
      <alignment horizontal="center" vertical="center"/>
      <protection/>
    </xf>
    <xf numFmtId="0" fontId="37" fillId="0" borderId="94" xfId="0" applyFont="1" applyFill="1" applyBorder="1" applyAlignment="1" applyProtection="1">
      <alignment horizontal="center" vertical="center"/>
      <protection/>
    </xf>
    <xf numFmtId="0" fontId="43" fillId="0" borderId="90" xfId="0" applyNumberFormat="1" applyFont="1" applyFill="1" applyBorder="1" applyAlignment="1" applyProtection="1">
      <alignment horizontal="center" vertical="center"/>
      <protection/>
    </xf>
    <xf numFmtId="0" fontId="43" fillId="0" borderId="52" xfId="0" applyNumberFormat="1" applyFont="1" applyFill="1" applyBorder="1" applyAlignment="1" applyProtection="1">
      <alignment horizontal="center" vertical="center"/>
      <protection/>
    </xf>
    <xf numFmtId="0" fontId="43" fillId="0" borderId="53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Plan Уч(бакал.) д_о 2013_14а" xfId="55"/>
    <cellStyle name="Обычный_Т_т_ТМ_бакалавр_2013_201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ena.latysheva\Local%20Settings\Temporary%20Internet%20Files\Content.IE5\ZPW1ZNL2\&#1048;&#1058;&#1055;%20(&#1073;&#1072;&#1079;&#1072;+&#1087;&#1077;&#1088;)%205%20&#1088;_(&#1079;&#1072;&#1086;&#1095;_&#1073;&#1072;&#108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3 (11-12)"/>
      <sheetName val="Л3 11-12 (по трим)"/>
      <sheetName val="Ар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9"/>
  <sheetViews>
    <sheetView tabSelected="1" view="pageBreakPreview" zoomScale="70" zoomScaleNormal="50" zoomScaleSheetLayoutView="70" zoomScalePageLayoutView="0" workbookViewId="0" topLeftCell="A2">
      <selection activeCell="A6" sqref="A6"/>
    </sheetView>
  </sheetViews>
  <sheetFormatPr defaultColWidth="3.375" defaultRowHeight="12.75"/>
  <cols>
    <col min="1" max="1" width="3.375" style="3" customWidth="1"/>
    <col min="2" max="2" width="4.125" style="3" customWidth="1"/>
    <col min="3" max="3" width="3.625" style="3" customWidth="1"/>
    <col min="4" max="4" width="3.375" style="3" customWidth="1"/>
    <col min="5" max="5" width="3.125" style="3" customWidth="1"/>
    <col min="6" max="6" width="4.00390625" style="3" customWidth="1"/>
    <col min="7" max="7" width="3.375" style="3" customWidth="1"/>
    <col min="8" max="8" width="4.375" style="3" customWidth="1"/>
    <col min="9" max="9" width="4.875" style="3" customWidth="1"/>
    <col min="10" max="13" width="3.375" style="3" customWidth="1"/>
    <col min="14" max="14" width="4.00390625" style="3" customWidth="1"/>
    <col min="15" max="15" width="4.125" style="3" customWidth="1"/>
    <col min="16" max="16" width="5.125" style="3" customWidth="1"/>
    <col min="17" max="17" width="3.375" style="3" customWidth="1"/>
    <col min="18" max="18" width="4.375" style="3" customWidth="1"/>
    <col min="19" max="33" width="3.375" style="3" customWidth="1"/>
    <col min="34" max="34" width="4.625" style="3" customWidth="1"/>
    <col min="35" max="36" width="4.125" style="3" customWidth="1"/>
    <col min="37" max="39" width="3.375" style="3" customWidth="1"/>
    <col min="40" max="40" width="4.625" style="3" customWidth="1"/>
    <col min="41" max="42" width="3.375" style="3" customWidth="1"/>
    <col min="43" max="43" width="4.625" style="3" customWidth="1"/>
    <col min="44" max="44" width="4.375" style="3" customWidth="1"/>
    <col min="45" max="45" width="3.375" style="3" customWidth="1"/>
    <col min="46" max="46" width="4.375" style="3" customWidth="1"/>
    <col min="47" max="47" width="3.375" style="3" customWidth="1"/>
    <col min="48" max="48" width="4.375" style="3" customWidth="1"/>
    <col min="49" max="49" width="4.125" style="3" customWidth="1"/>
    <col min="50" max="52" width="3.375" style="3" customWidth="1"/>
    <col min="53" max="53" width="5.125" style="3" customWidth="1"/>
    <col min="54" max="16384" width="3.375" style="3" customWidth="1"/>
  </cols>
  <sheetData>
    <row r="1" spans="1:53" ht="30">
      <c r="A1" s="463"/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58" t="s">
        <v>0</v>
      </c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1"/>
      <c r="AN1" s="1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23.25">
      <c r="A2" s="464" t="s">
        <v>1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459"/>
      <c r="AO2" s="459"/>
      <c r="AP2" s="459"/>
      <c r="AQ2" s="459"/>
      <c r="AR2" s="459"/>
      <c r="AS2" s="459"/>
      <c r="AT2" s="459"/>
      <c r="AU2" s="459"/>
      <c r="AV2" s="459"/>
      <c r="AW2" s="459"/>
      <c r="AX2" s="459"/>
      <c r="AY2" s="459"/>
      <c r="AZ2" s="459"/>
      <c r="BA2" s="459"/>
    </row>
    <row r="3" spans="1:53" ht="21" customHeight="1">
      <c r="A3" s="464" t="s">
        <v>2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0" t="s">
        <v>3</v>
      </c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460"/>
      <c r="AK3" s="460"/>
      <c r="AL3" s="460"/>
      <c r="AM3" s="6"/>
      <c r="AN3" s="459"/>
      <c r="AO3" s="459"/>
      <c r="AP3" s="459"/>
      <c r="AQ3" s="459"/>
      <c r="AR3" s="459"/>
      <c r="AS3" s="459"/>
      <c r="AT3" s="459"/>
      <c r="AU3" s="459"/>
      <c r="AV3" s="459"/>
      <c r="AW3" s="459"/>
      <c r="AX3" s="459"/>
      <c r="AY3" s="459"/>
      <c r="AZ3" s="459"/>
      <c r="BA3" s="459"/>
    </row>
    <row r="4" spans="1:53" ht="20.25" customHeight="1">
      <c r="A4" s="464" t="s">
        <v>306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459" t="s">
        <v>305</v>
      </c>
      <c r="AO4" s="459"/>
      <c r="AP4" s="459"/>
      <c r="AQ4" s="459"/>
      <c r="AR4" s="459"/>
      <c r="AS4" s="459"/>
      <c r="AT4" s="459"/>
      <c r="AU4" s="459"/>
      <c r="AV4" s="459"/>
      <c r="AW4" s="459"/>
      <c r="AX4" s="459"/>
      <c r="AY4" s="459"/>
      <c r="AZ4" s="459"/>
      <c r="BA4" s="459"/>
    </row>
    <row r="5" spans="1:53" s="9" customFormat="1" ht="17.25" customHeight="1">
      <c r="A5" s="465" t="s">
        <v>307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459"/>
      <c r="AO5" s="459"/>
      <c r="AP5" s="459"/>
      <c r="AQ5" s="459"/>
      <c r="AR5" s="459"/>
      <c r="AS5" s="459"/>
      <c r="AT5" s="459"/>
      <c r="AU5" s="459"/>
      <c r="AV5" s="459"/>
      <c r="AW5" s="459"/>
      <c r="AX5" s="459"/>
      <c r="AY5" s="459"/>
      <c r="AZ5" s="459"/>
      <c r="BA5" s="459"/>
    </row>
    <row r="6" spans="1:59" s="9" customFormat="1" ht="18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461"/>
      <c r="AJ6" s="461"/>
      <c r="AK6" s="461"/>
      <c r="AL6" s="461"/>
      <c r="AM6" s="461"/>
      <c r="AN6" s="461"/>
      <c r="AO6" s="462"/>
      <c r="AP6" s="462"/>
      <c r="AQ6" s="462"/>
      <c r="AR6" s="462"/>
      <c r="AS6" s="462"/>
      <c r="AT6" s="462"/>
      <c r="AU6" s="462"/>
      <c r="AV6" s="462"/>
      <c r="AW6" s="462"/>
      <c r="AX6" s="462"/>
      <c r="AY6" s="462"/>
      <c r="AZ6" s="462"/>
      <c r="BA6" s="462"/>
      <c r="BB6" s="10"/>
      <c r="BC6" s="10"/>
      <c r="BD6" s="10"/>
      <c r="BE6" s="10"/>
      <c r="BF6" s="10"/>
      <c r="BG6" s="10"/>
    </row>
    <row r="7" spans="1:53" s="9" customFormat="1" ht="16.5" customHeight="1">
      <c r="A7" s="464" t="s">
        <v>4</v>
      </c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91" t="s">
        <v>5</v>
      </c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492"/>
      <c r="AD7" s="492"/>
      <c r="AE7" s="492"/>
      <c r="AF7" s="492"/>
      <c r="AG7" s="492"/>
      <c r="AH7" s="492"/>
      <c r="AI7" s="492"/>
      <c r="AJ7" s="492"/>
      <c r="AK7" s="492"/>
      <c r="AL7" s="492"/>
      <c r="AM7" s="492"/>
      <c r="AN7" s="493" t="s">
        <v>6</v>
      </c>
      <c r="AO7" s="493"/>
      <c r="AP7" s="493"/>
      <c r="AQ7" s="493"/>
      <c r="AR7" s="493"/>
      <c r="AS7" s="493"/>
      <c r="AT7" s="493"/>
      <c r="AU7" s="493"/>
      <c r="AV7" s="493"/>
      <c r="AW7" s="493"/>
      <c r="AX7" s="493"/>
      <c r="AY7" s="493"/>
      <c r="AZ7" s="493"/>
      <c r="BA7" s="493"/>
    </row>
    <row r="8" spans="1:53" s="9" customFormat="1" ht="18.75" customHeight="1">
      <c r="A8" s="464" t="s">
        <v>7</v>
      </c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84" t="s">
        <v>47</v>
      </c>
      <c r="Q8" s="485"/>
      <c r="R8" s="485"/>
      <c r="S8" s="485"/>
      <c r="T8" s="485"/>
      <c r="U8" s="485"/>
      <c r="V8" s="485"/>
      <c r="W8" s="485"/>
      <c r="X8" s="485"/>
      <c r="Y8" s="485"/>
      <c r="Z8" s="485"/>
      <c r="AA8" s="485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493"/>
      <c r="AO8" s="493"/>
      <c r="AP8" s="493"/>
      <c r="AQ8" s="493"/>
      <c r="AR8" s="493"/>
      <c r="AS8" s="493"/>
      <c r="AT8" s="493"/>
      <c r="AU8" s="493"/>
      <c r="AV8" s="493"/>
      <c r="AW8" s="493"/>
      <c r="AX8" s="493"/>
      <c r="AY8" s="493"/>
      <c r="AZ8" s="493"/>
      <c r="BA8" s="493"/>
    </row>
    <row r="9" spans="16:53" s="9" customFormat="1" ht="20.25">
      <c r="P9" s="484" t="s">
        <v>48</v>
      </c>
      <c r="Q9" s="485"/>
      <c r="R9" s="485"/>
      <c r="S9" s="485"/>
      <c r="T9" s="485"/>
      <c r="U9" s="485"/>
      <c r="V9" s="485"/>
      <c r="W9" s="485"/>
      <c r="X9" s="485"/>
      <c r="Y9" s="485"/>
      <c r="Z9" s="485"/>
      <c r="AA9" s="485"/>
      <c r="AB9" s="485"/>
      <c r="AC9" s="485"/>
      <c r="AD9" s="485"/>
      <c r="AE9" s="485"/>
      <c r="AF9" s="485"/>
      <c r="AG9" s="485"/>
      <c r="AH9" s="485"/>
      <c r="AI9" s="485"/>
      <c r="AJ9" s="485"/>
      <c r="AK9" s="485"/>
      <c r="AL9" s="11"/>
      <c r="AM9" s="11"/>
      <c r="AN9" s="486"/>
      <c r="AO9" s="486"/>
      <c r="AP9" s="486"/>
      <c r="AQ9" s="486"/>
      <c r="AR9" s="486"/>
      <c r="AS9" s="486"/>
      <c r="AT9" s="486"/>
      <c r="AU9" s="486"/>
      <c r="AV9" s="486"/>
      <c r="AW9" s="486"/>
      <c r="AX9" s="486"/>
      <c r="AY9" s="486"/>
      <c r="AZ9" s="486"/>
      <c r="BA9" s="486"/>
    </row>
    <row r="10" spans="16:53" s="9" customFormat="1" ht="20.25">
      <c r="P10" s="484" t="s">
        <v>279</v>
      </c>
      <c r="Q10" s="485"/>
      <c r="R10" s="485"/>
      <c r="S10" s="485"/>
      <c r="T10" s="485"/>
      <c r="U10" s="485"/>
      <c r="V10" s="485"/>
      <c r="W10" s="485"/>
      <c r="X10" s="485"/>
      <c r="Y10" s="485"/>
      <c r="Z10" s="485"/>
      <c r="AA10" s="485"/>
      <c r="AB10" s="485"/>
      <c r="AC10" s="485"/>
      <c r="AD10" s="485"/>
      <c r="AE10" s="485"/>
      <c r="AF10" s="485"/>
      <c r="AG10" s="485"/>
      <c r="AH10" s="485"/>
      <c r="AI10" s="485"/>
      <c r="AJ10" s="485"/>
      <c r="AK10" s="362"/>
      <c r="AL10" s="362"/>
      <c r="AM10" s="362"/>
      <c r="AN10" s="487"/>
      <c r="AO10" s="487"/>
      <c r="AP10" s="487"/>
      <c r="AQ10" s="487"/>
      <c r="AR10" s="487"/>
      <c r="AS10" s="487"/>
      <c r="AT10" s="487"/>
      <c r="AU10" s="487"/>
      <c r="AV10" s="487"/>
      <c r="AW10" s="487"/>
      <c r="AX10" s="487"/>
      <c r="AY10" s="487"/>
      <c r="AZ10" s="487"/>
      <c r="BA10" s="487"/>
    </row>
    <row r="11" spans="16:53" s="9" customFormat="1" ht="20.25" customHeight="1">
      <c r="P11" s="360" t="s">
        <v>280</v>
      </c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6:53" s="9" customFormat="1" ht="6" customHeight="1">
      <c r="P12" s="361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362"/>
      <c r="AI12" s="362"/>
      <c r="AJ12" s="362"/>
      <c r="AK12" s="362"/>
      <c r="AL12" s="362"/>
      <c r="AM12" s="362"/>
      <c r="AN12" s="36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6:53" s="9" customFormat="1" ht="1.5" customHeight="1" hidden="1">
      <c r="P13" s="361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  <c r="AH13" s="362"/>
      <c r="AI13" s="362"/>
      <c r="AJ13" s="362"/>
      <c r="AK13" s="362"/>
      <c r="AL13" s="362"/>
      <c r="AM13" s="36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6:53" s="9" customFormat="1" ht="20.25">
      <c r="P14" s="409" t="s">
        <v>49</v>
      </c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09"/>
      <c r="AC14" s="409"/>
      <c r="AD14" s="409"/>
      <c r="AE14" s="409"/>
      <c r="AF14" s="409"/>
      <c r="AG14" s="409"/>
      <c r="AH14" s="409"/>
      <c r="AI14" s="409"/>
      <c r="AJ14" s="409"/>
      <c r="AK14" s="409"/>
      <c r="AL14" s="409"/>
      <c r="AM14" s="409"/>
      <c r="AN14" s="409"/>
      <c r="AO14" s="409"/>
      <c r="AP14" s="409"/>
      <c r="AQ14" s="409"/>
      <c r="AR14" s="409"/>
      <c r="AS14" s="409"/>
      <c r="AT14" s="409"/>
      <c r="AU14" s="409"/>
      <c r="AV14" s="409"/>
      <c r="AW14" s="409"/>
      <c r="AX14" s="409"/>
      <c r="AY14" s="409"/>
      <c r="AZ14" s="409"/>
      <c r="BA14" s="409"/>
    </row>
    <row r="15" spans="41:53" s="9" customFormat="1" ht="12" customHeight="1"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</row>
    <row r="16" spans="1:53" s="9" customFormat="1" ht="18.75">
      <c r="A16" s="445" t="s">
        <v>274</v>
      </c>
      <c r="B16" s="445"/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5"/>
      <c r="AK16" s="445"/>
      <c r="AL16" s="445"/>
      <c r="AM16" s="445"/>
      <c r="AN16" s="445"/>
      <c r="AO16" s="445"/>
      <c r="AP16" s="445"/>
      <c r="AQ16" s="445"/>
      <c r="AR16" s="445"/>
      <c r="AS16" s="445"/>
      <c r="AT16" s="445"/>
      <c r="AU16" s="445"/>
      <c r="AV16" s="445"/>
      <c r="AW16" s="445"/>
      <c r="AX16" s="445"/>
      <c r="AY16" s="445"/>
      <c r="AZ16" s="445"/>
      <c r="BA16" s="445"/>
    </row>
    <row r="17" ht="11.25" customHeight="1"/>
    <row r="18" spans="1:53" ht="18" customHeight="1">
      <c r="A18" s="446" t="s">
        <v>8</v>
      </c>
      <c r="B18" s="448" t="s">
        <v>9</v>
      </c>
      <c r="C18" s="448"/>
      <c r="D18" s="448"/>
      <c r="E18" s="448"/>
      <c r="F18" s="448" t="s">
        <v>10</v>
      </c>
      <c r="G18" s="448"/>
      <c r="H18" s="448"/>
      <c r="I18" s="448"/>
      <c r="J18" s="447" t="s">
        <v>11</v>
      </c>
      <c r="K18" s="443"/>
      <c r="L18" s="443"/>
      <c r="M18" s="444"/>
      <c r="N18" s="447" t="s">
        <v>12</v>
      </c>
      <c r="O18" s="443"/>
      <c r="P18" s="443"/>
      <c r="Q18" s="443"/>
      <c r="R18" s="444"/>
      <c r="S18" s="447" t="s">
        <v>13</v>
      </c>
      <c r="T18" s="442"/>
      <c r="U18" s="442"/>
      <c r="V18" s="442"/>
      <c r="W18" s="444"/>
      <c r="X18" s="448" t="s">
        <v>14</v>
      </c>
      <c r="Y18" s="448"/>
      <c r="Z18" s="448"/>
      <c r="AA18" s="448"/>
      <c r="AB18" s="447" t="s">
        <v>15</v>
      </c>
      <c r="AC18" s="443"/>
      <c r="AD18" s="443"/>
      <c r="AE18" s="444"/>
      <c r="AF18" s="447" t="s">
        <v>16</v>
      </c>
      <c r="AG18" s="443"/>
      <c r="AH18" s="443"/>
      <c r="AI18" s="444"/>
      <c r="AJ18" s="447" t="s">
        <v>17</v>
      </c>
      <c r="AK18" s="443"/>
      <c r="AL18" s="443"/>
      <c r="AM18" s="443"/>
      <c r="AN18" s="444"/>
      <c r="AO18" s="448" t="s">
        <v>18</v>
      </c>
      <c r="AP18" s="448"/>
      <c r="AQ18" s="448"/>
      <c r="AR18" s="448"/>
      <c r="AS18" s="447" t="s">
        <v>19</v>
      </c>
      <c r="AT18" s="442"/>
      <c r="AU18" s="442"/>
      <c r="AV18" s="442"/>
      <c r="AW18" s="444"/>
      <c r="AX18" s="442" t="s">
        <v>20</v>
      </c>
      <c r="AY18" s="443"/>
      <c r="AZ18" s="443"/>
      <c r="BA18" s="444"/>
    </row>
    <row r="19" spans="1:53" s="15" customFormat="1" ht="20.25" customHeight="1">
      <c r="A19" s="446"/>
      <c r="B19" s="14">
        <v>1</v>
      </c>
      <c r="C19" s="14">
        <v>2</v>
      </c>
      <c r="D19" s="14">
        <v>3</v>
      </c>
      <c r="E19" s="14">
        <v>4</v>
      </c>
      <c r="F19" s="14">
        <v>5</v>
      </c>
      <c r="G19" s="14">
        <v>6</v>
      </c>
      <c r="H19" s="14">
        <v>7</v>
      </c>
      <c r="I19" s="14">
        <v>8</v>
      </c>
      <c r="J19" s="14">
        <v>9</v>
      </c>
      <c r="K19" s="14">
        <v>10</v>
      </c>
      <c r="L19" s="14">
        <v>11</v>
      </c>
      <c r="M19" s="14">
        <v>12</v>
      </c>
      <c r="N19" s="14">
        <v>13</v>
      </c>
      <c r="O19" s="14">
        <v>14</v>
      </c>
      <c r="P19" s="14">
        <v>15</v>
      </c>
      <c r="Q19" s="14">
        <v>16</v>
      </c>
      <c r="R19" s="14">
        <v>17</v>
      </c>
      <c r="S19" s="14">
        <v>18</v>
      </c>
      <c r="T19" s="14">
        <v>19</v>
      </c>
      <c r="U19" s="14">
        <v>20</v>
      </c>
      <c r="V19" s="14">
        <v>21</v>
      </c>
      <c r="W19" s="14">
        <v>22</v>
      </c>
      <c r="X19" s="14">
        <v>23</v>
      </c>
      <c r="Y19" s="14">
        <v>24</v>
      </c>
      <c r="Z19" s="14">
        <v>25</v>
      </c>
      <c r="AA19" s="14">
        <v>26</v>
      </c>
      <c r="AB19" s="14">
        <v>27</v>
      </c>
      <c r="AC19" s="14">
        <v>28</v>
      </c>
      <c r="AD19" s="14">
        <v>29</v>
      </c>
      <c r="AE19" s="14">
        <v>30</v>
      </c>
      <c r="AF19" s="14">
        <v>31</v>
      </c>
      <c r="AG19" s="14">
        <v>32</v>
      </c>
      <c r="AH19" s="14">
        <v>33</v>
      </c>
      <c r="AI19" s="14">
        <v>34</v>
      </c>
      <c r="AJ19" s="14">
        <v>35</v>
      </c>
      <c r="AK19" s="14">
        <v>36</v>
      </c>
      <c r="AL19" s="14">
        <v>37</v>
      </c>
      <c r="AM19" s="14">
        <v>38</v>
      </c>
      <c r="AN19" s="14">
        <v>39</v>
      </c>
      <c r="AO19" s="14">
        <v>40</v>
      </c>
      <c r="AP19" s="14">
        <v>41</v>
      </c>
      <c r="AQ19" s="14">
        <v>42</v>
      </c>
      <c r="AR19" s="14">
        <v>43</v>
      </c>
      <c r="AS19" s="14">
        <v>44</v>
      </c>
      <c r="AT19" s="14">
        <v>45</v>
      </c>
      <c r="AU19" s="14">
        <v>46</v>
      </c>
      <c r="AV19" s="14">
        <v>47</v>
      </c>
      <c r="AW19" s="14">
        <v>48</v>
      </c>
      <c r="AX19" s="14">
        <v>49</v>
      </c>
      <c r="AY19" s="14">
        <v>50</v>
      </c>
      <c r="AZ19" s="14">
        <v>51</v>
      </c>
      <c r="BA19" s="14">
        <v>52</v>
      </c>
    </row>
    <row r="20" spans="1:53" ht="19.5" customHeight="1">
      <c r="A20" s="16" t="s">
        <v>21</v>
      </c>
      <c r="B20" s="17" t="s">
        <v>22</v>
      </c>
      <c r="C20" s="18"/>
      <c r="D20" s="19"/>
      <c r="E20" s="17"/>
      <c r="F20" s="17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 t="s">
        <v>23</v>
      </c>
      <c r="R20" s="21" t="s">
        <v>22</v>
      </c>
      <c r="S20" s="21" t="s">
        <v>24</v>
      </c>
      <c r="T20" s="21" t="s">
        <v>24</v>
      </c>
      <c r="U20" s="21"/>
      <c r="V20" s="21"/>
      <c r="W20" s="21"/>
      <c r="X20" s="21"/>
      <c r="Y20" s="21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1"/>
      <c r="AQ20" s="21" t="s">
        <v>23</v>
      </c>
      <c r="AR20" s="21" t="s">
        <v>24</v>
      </c>
      <c r="AS20" s="21" t="s">
        <v>24</v>
      </c>
      <c r="AT20" s="21" t="s">
        <v>24</v>
      </c>
      <c r="AU20" s="21" t="s">
        <v>24</v>
      </c>
      <c r="AV20" s="21" t="s">
        <v>24</v>
      </c>
      <c r="AW20" s="21" t="s">
        <v>24</v>
      </c>
      <c r="AX20" s="21" t="s">
        <v>24</v>
      </c>
      <c r="AY20" s="21" t="s">
        <v>24</v>
      </c>
      <c r="AZ20" s="21" t="s">
        <v>24</v>
      </c>
      <c r="BA20" s="21" t="s">
        <v>24</v>
      </c>
    </row>
    <row r="21" spans="1:53" ht="19.5" customHeight="1">
      <c r="A21" s="18" t="s">
        <v>25</v>
      </c>
      <c r="B21" s="17" t="s">
        <v>22</v>
      </c>
      <c r="C21" s="18"/>
      <c r="D21" s="18"/>
      <c r="E21" s="18"/>
      <c r="F21" s="17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 t="s">
        <v>23</v>
      </c>
      <c r="R21" s="21" t="s">
        <v>22</v>
      </c>
      <c r="S21" s="21" t="s">
        <v>24</v>
      </c>
      <c r="T21" s="21" t="s">
        <v>24</v>
      </c>
      <c r="U21" s="21"/>
      <c r="V21" s="21"/>
      <c r="W21" s="21"/>
      <c r="X21" s="21"/>
      <c r="Y21" s="21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1"/>
      <c r="AQ21" s="21" t="s">
        <v>23</v>
      </c>
      <c r="AR21" s="21" t="s">
        <v>24</v>
      </c>
      <c r="AS21" s="21" t="s">
        <v>24</v>
      </c>
      <c r="AT21" s="21" t="s">
        <v>24</v>
      </c>
      <c r="AU21" s="21" t="s">
        <v>24</v>
      </c>
      <c r="AV21" s="21" t="s">
        <v>24</v>
      </c>
      <c r="AW21" s="21" t="s">
        <v>24</v>
      </c>
      <c r="AX21" s="21" t="s">
        <v>24</v>
      </c>
      <c r="AY21" s="21" t="s">
        <v>24</v>
      </c>
      <c r="AZ21" s="21" t="s">
        <v>24</v>
      </c>
      <c r="BA21" s="21" t="s">
        <v>24</v>
      </c>
    </row>
    <row r="22" spans="1:53" ht="19.5" customHeight="1">
      <c r="A22" s="18" t="s">
        <v>26</v>
      </c>
      <c r="B22" s="17" t="s">
        <v>22</v>
      </c>
      <c r="C22" s="18" t="s">
        <v>27</v>
      </c>
      <c r="D22" s="18"/>
      <c r="E22" s="18"/>
      <c r="F22" s="17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1" t="s">
        <v>23</v>
      </c>
      <c r="R22" s="21" t="s">
        <v>28</v>
      </c>
      <c r="S22" s="21" t="s">
        <v>22</v>
      </c>
      <c r="T22" s="21" t="s">
        <v>24</v>
      </c>
      <c r="U22" s="21"/>
      <c r="V22" s="21"/>
      <c r="W22" s="21"/>
      <c r="X22" s="21"/>
      <c r="Y22" s="21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 t="s">
        <v>29</v>
      </c>
      <c r="AQ22" s="21" t="s">
        <v>23</v>
      </c>
      <c r="AR22" s="21" t="s">
        <v>24</v>
      </c>
      <c r="AS22" s="21" t="s">
        <v>24</v>
      </c>
      <c r="AT22" s="21" t="s">
        <v>24</v>
      </c>
      <c r="AU22" s="21" t="s">
        <v>24</v>
      </c>
      <c r="AV22" s="21" t="s">
        <v>24</v>
      </c>
      <c r="AW22" s="21" t="s">
        <v>24</v>
      </c>
      <c r="AX22" s="21" t="s">
        <v>24</v>
      </c>
      <c r="AY22" s="21" t="s">
        <v>24</v>
      </c>
      <c r="AZ22" s="21" t="s">
        <v>24</v>
      </c>
      <c r="BA22" s="21" t="s">
        <v>24</v>
      </c>
    </row>
    <row r="23" spans="1:53" ht="19.5" customHeight="1">
      <c r="A23" s="18" t="s">
        <v>30</v>
      </c>
      <c r="B23" s="17" t="s">
        <v>22</v>
      </c>
      <c r="C23" s="18" t="s">
        <v>27</v>
      </c>
      <c r="D23" s="18"/>
      <c r="E23" s="18"/>
      <c r="F23" s="1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 t="s">
        <v>23</v>
      </c>
      <c r="R23" s="21" t="s">
        <v>28</v>
      </c>
      <c r="S23" s="21" t="s">
        <v>22</v>
      </c>
      <c r="T23" s="21" t="s">
        <v>24</v>
      </c>
      <c r="U23" s="21"/>
      <c r="V23" s="21"/>
      <c r="W23" s="21"/>
      <c r="X23" s="21"/>
      <c r="Y23" s="21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 t="s">
        <v>29</v>
      </c>
      <c r="AQ23" s="21" t="s">
        <v>23</v>
      </c>
      <c r="AR23" s="21" t="s">
        <v>24</v>
      </c>
      <c r="AS23" s="21" t="s">
        <v>24</v>
      </c>
      <c r="AT23" s="21" t="s">
        <v>24</v>
      </c>
      <c r="AU23" s="21" t="s">
        <v>24</v>
      </c>
      <c r="AV23" s="21" t="s">
        <v>24</v>
      </c>
      <c r="AW23" s="21" t="s">
        <v>24</v>
      </c>
      <c r="AX23" s="21" t="s">
        <v>24</v>
      </c>
      <c r="AY23" s="21" t="s">
        <v>24</v>
      </c>
      <c r="AZ23" s="21" t="s">
        <v>24</v>
      </c>
      <c r="BA23" s="21" t="s">
        <v>24</v>
      </c>
    </row>
    <row r="24" spans="1:53" ht="19.5" customHeight="1">
      <c r="A24" s="18" t="s">
        <v>31</v>
      </c>
      <c r="B24" s="17" t="s">
        <v>22</v>
      </c>
      <c r="C24" s="18" t="s">
        <v>27</v>
      </c>
      <c r="D24" s="18"/>
      <c r="E24" s="18"/>
      <c r="F24" s="17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2" t="s">
        <v>23</v>
      </c>
      <c r="R24" s="21" t="s">
        <v>28</v>
      </c>
      <c r="S24" s="18" t="s">
        <v>22</v>
      </c>
      <c r="T24" s="18" t="s">
        <v>24</v>
      </c>
      <c r="U24" s="22"/>
      <c r="V24" s="21"/>
      <c r="W24" s="20"/>
      <c r="X24" s="20"/>
      <c r="Y24" s="20"/>
      <c r="Z24" s="20"/>
      <c r="AA24" s="20"/>
      <c r="AB24" s="20"/>
      <c r="AC24" s="21"/>
      <c r="AD24" s="21" t="s">
        <v>29</v>
      </c>
      <c r="AE24" s="22" t="s">
        <v>23</v>
      </c>
      <c r="AF24" s="22" t="s">
        <v>32</v>
      </c>
      <c r="AG24" s="22" t="s">
        <v>32</v>
      </c>
      <c r="AH24" s="21" t="s">
        <v>32</v>
      </c>
      <c r="AI24" s="22" t="s">
        <v>33</v>
      </c>
      <c r="AJ24" s="22" t="s">
        <v>33</v>
      </c>
      <c r="AK24" s="22" t="s">
        <v>33</v>
      </c>
      <c r="AL24" s="22" t="s">
        <v>33</v>
      </c>
      <c r="AM24" s="22" t="s">
        <v>33</v>
      </c>
      <c r="AN24" s="22" t="s">
        <v>33</v>
      </c>
      <c r="AO24" s="22" t="s">
        <v>33</v>
      </c>
      <c r="AP24" s="22" t="s">
        <v>33</v>
      </c>
      <c r="AQ24" s="22" t="s">
        <v>34</v>
      </c>
      <c r="AR24" s="22" t="s">
        <v>34</v>
      </c>
      <c r="AS24" s="22" t="s">
        <v>35</v>
      </c>
      <c r="AT24" s="19" t="s">
        <v>35</v>
      </c>
      <c r="AU24" s="19" t="s">
        <v>35</v>
      </c>
      <c r="AV24" s="19" t="s">
        <v>35</v>
      </c>
      <c r="AW24" s="19" t="s">
        <v>35</v>
      </c>
      <c r="AX24" s="19" t="s">
        <v>35</v>
      </c>
      <c r="AY24" s="19" t="s">
        <v>35</v>
      </c>
      <c r="AZ24" s="19" t="s">
        <v>35</v>
      </c>
      <c r="BA24" s="19" t="s">
        <v>35</v>
      </c>
    </row>
    <row r="25" spans="1:53" ht="9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</row>
    <row r="26" spans="1:53" s="23" customFormat="1" ht="15.75">
      <c r="A26" s="410" t="s">
        <v>277</v>
      </c>
      <c r="B26" s="410"/>
      <c r="C26" s="410"/>
      <c r="D26" s="410"/>
      <c r="E26" s="410"/>
      <c r="F26" s="410"/>
      <c r="G26" s="410"/>
      <c r="H26" s="410"/>
      <c r="I26" s="410"/>
      <c r="J26" s="411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1"/>
      <c r="AI26" s="411"/>
      <c r="AJ26" s="411"/>
      <c r="AK26" s="411"/>
      <c r="AL26" s="411"/>
      <c r="AM26" s="411"/>
      <c r="AN26" s="411"/>
      <c r="AO26" s="411"/>
      <c r="AP26" s="411"/>
      <c r="AQ26" s="411"/>
      <c r="AR26" s="411"/>
      <c r="AS26" s="411"/>
      <c r="AT26" s="411"/>
      <c r="AU26" s="411"/>
      <c r="AV26" s="412"/>
      <c r="AW26" s="412"/>
      <c r="AX26" s="412"/>
      <c r="AY26" s="412"/>
      <c r="AZ26" s="412"/>
      <c r="BA26" s="3"/>
    </row>
    <row r="27" spans="10:53" ht="18.75" customHeight="1">
      <c r="J27" s="24"/>
      <c r="K27" s="24"/>
      <c r="L27" s="24"/>
      <c r="M27" s="24"/>
      <c r="N27" s="24"/>
      <c r="Q27" s="24"/>
      <c r="R27" s="24"/>
      <c r="S27" s="24"/>
      <c r="T27" s="24"/>
      <c r="U27" s="24"/>
      <c r="V27" s="24"/>
      <c r="W27" s="9"/>
      <c r="X27" s="9"/>
      <c r="Y27" s="24"/>
      <c r="Z27" s="24"/>
      <c r="AA27" s="24"/>
      <c r="AB27" s="24"/>
      <c r="AC27" s="24"/>
      <c r="AD27" s="24"/>
      <c r="AE27" s="9"/>
      <c r="AF27" s="9"/>
      <c r="AG27" s="24"/>
      <c r="AH27" s="24"/>
      <c r="AI27" s="24"/>
      <c r="AJ27" s="24"/>
      <c r="AK27" s="9"/>
      <c r="AL27" s="9"/>
      <c r="AM27" s="24"/>
      <c r="AN27" s="24"/>
      <c r="AO27" s="24"/>
      <c r="AP27" s="24"/>
      <c r="AQ27" s="10"/>
      <c r="AR27" s="9"/>
      <c r="AS27" s="25"/>
      <c r="AT27" s="26"/>
      <c r="AU27" s="26"/>
      <c r="AV27" s="26"/>
      <c r="AW27" s="26"/>
      <c r="AX27" s="9"/>
      <c r="AY27" s="27"/>
      <c r="AZ27" s="27"/>
      <c r="BA27" s="27"/>
    </row>
    <row r="28" spans="1:53" ht="18.75" customHeight="1">
      <c r="A28" s="28" t="s">
        <v>271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30"/>
      <c r="AX28" s="30"/>
      <c r="AY28" s="30"/>
      <c r="AZ28" s="30"/>
      <c r="BA28" s="9"/>
    </row>
    <row r="29" spans="1:53" ht="11.25" customHeight="1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9"/>
    </row>
    <row r="30" spans="1:53" ht="18.75" customHeight="1">
      <c r="A30" s="466" t="s">
        <v>8</v>
      </c>
      <c r="B30" s="451"/>
      <c r="C30" s="467" t="s">
        <v>36</v>
      </c>
      <c r="D30" s="450"/>
      <c r="E30" s="450"/>
      <c r="F30" s="451"/>
      <c r="G30" s="449" t="s">
        <v>37</v>
      </c>
      <c r="H30" s="450"/>
      <c r="I30" s="451"/>
      <c r="J30" s="449" t="s">
        <v>38</v>
      </c>
      <c r="K30" s="450"/>
      <c r="L30" s="450"/>
      <c r="M30" s="451"/>
      <c r="N30" s="449" t="s">
        <v>39</v>
      </c>
      <c r="O30" s="450"/>
      <c r="P30" s="451"/>
      <c r="Q30" s="472" t="s">
        <v>278</v>
      </c>
      <c r="R30" s="473"/>
      <c r="S30" s="474"/>
      <c r="T30" s="449" t="s">
        <v>40</v>
      </c>
      <c r="U30" s="450"/>
      <c r="V30" s="451"/>
      <c r="W30" s="449" t="s">
        <v>41</v>
      </c>
      <c r="X30" s="450"/>
      <c r="Y30" s="451"/>
      <c r="Z30" s="33"/>
      <c r="AA30" s="366" t="s">
        <v>272</v>
      </c>
      <c r="AB30" s="367"/>
      <c r="AC30" s="367"/>
      <c r="AD30" s="367"/>
      <c r="AE30" s="367"/>
      <c r="AF30" s="368"/>
      <c r="AG30" s="369"/>
      <c r="AH30" s="377" t="s">
        <v>273</v>
      </c>
      <c r="AI30" s="378"/>
      <c r="AJ30" s="378"/>
      <c r="AK30" s="378"/>
      <c r="AL30" s="378"/>
      <c r="AM30" s="379"/>
      <c r="AN30" s="413" t="s">
        <v>42</v>
      </c>
      <c r="AO30" s="413"/>
      <c r="AP30" s="413"/>
      <c r="AQ30" s="413"/>
      <c r="AR30" s="413"/>
      <c r="AS30" s="34"/>
      <c r="AT30" s="35"/>
      <c r="AU30" s="35"/>
      <c r="AV30" s="35"/>
      <c r="AW30" s="35"/>
      <c r="AX30" s="34"/>
      <c r="AY30" s="36"/>
      <c r="AZ30" s="36"/>
      <c r="BA30" s="36"/>
    </row>
    <row r="31" spans="1:53" ht="18.75" customHeight="1">
      <c r="A31" s="452"/>
      <c r="B31" s="454"/>
      <c r="C31" s="452"/>
      <c r="D31" s="453"/>
      <c r="E31" s="453"/>
      <c r="F31" s="454"/>
      <c r="G31" s="452"/>
      <c r="H31" s="453"/>
      <c r="I31" s="454"/>
      <c r="J31" s="452"/>
      <c r="K31" s="453"/>
      <c r="L31" s="453"/>
      <c r="M31" s="454"/>
      <c r="N31" s="452"/>
      <c r="O31" s="453"/>
      <c r="P31" s="454"/>
      <c r="Q31" s="475"/>
      <c r="R31" s="476"/>
      <c r="S31" s="477"/>
      <c r="T31" s="452"/>
      <c r="U31" s="453"/>
      <c r="V31" s="454"/>
      <c r="W31" s="452"/>
      <c r="X31" s="453"/>
      <c r="Y31" s="454"/>
      <c r="Z31" s="33"/>
      <c r="AA31" s="370"/>
      <c r="AB31" s="371"/>
      <c r="AC31" s="371"/>
      <c r="AD31" s="371"/>
      <c r="AE31" s="371"/>
      <c r="AF31" s="372"/>
      <c r="AG31" s="373"/>
      <c r="AH31" s="380"/>
      <c r="AI31" s="381"/>
      <c r="AJ31" s="381"/>
      <c r="AK31" s="382"/>
      <c r="AL31" s="382"/>
      <c r="AM31" s="383"/>
      <c r="AN31" s="413"/>
      <c r="AO31" s="413"/>
      <c r="AP31" s="413"/>
      <c r="AQ31" s="413"/>
      <c r="AR31" s="413"/>
      <c r="AS31" s="35"/>
      <c r="AT31" s="35"/>
      <c r="AU31" s="35"/>
      <c r="AV31" s="35"/>
      <c r="AW31" s="35"/>
      <c r="AX31" s="36"/>
      <c r="AY31" s="36"/>
      <c r="AZ31" s="36"/>
      <c r="BA31" s="36"/>
    </row>
    <row r="32" spans="1:53" ht="26.25" customHeight="1">
      <c r="A32" s="455"/>
      <c r="B32" s="457"/>
      <c r="C32" s="455"/>
      <c r="D32" s="456"/>
      <c r="E32" s="456"/>
      <c r="F32" s="457"/>
      <c r="G32" s="455"/>
      <c r="H32" s="456"/>
      <c r="I32" s="457"/>
      <c r="J32" s="455"/>
      <c r="K32" s="456"/>
      <c r="L32" s="456"/>
      <c r="M32" s="457"/>
      <c r="N32" s="455"/>
      <c r="O32" s="456"/>
      <c r="P32" s="457"/>
      <c r="Q32" s="478"/>
      <c r="R32" s="479"/>
      <c r="S32" s="480"/>
      <c r="T32" s="455"/>
      <c r="U32" s="456"/>
      <c r="V32" s="457"/>
      <c r="W32" s="455"/>
      <c r="X32" s="456"/>
      <c r="Y32" s="457"/>
      <c r="Z32" s="33"/>
      <c r="AA32" s="374"/>
      <c r="AB32" s="375"/>
      <c r="AC32" s="375"/>
      <c r="AD32" s="375"/>
      <c r="AE32" s="375"/>
      <c r="AF32" s="375"/>
      <c r="AG32" s="376"/>
      <c r="AH32" s="384"/>
      <c r="AI32" s="385"/>
      <c r="AJ32" s="385"/>
      <c r="AK32" s="385"/>
      <c r="AL32" s="385"/>
      <c r="AM32" s="386"/>
      <c r="AN32" s="413"/>
      <c r="AO32" s="413"/>
      <c r="AP32" s="413"/>
      <c r="AQ32" s="413"/>
      <c r="AR32" s="413"/>
      <c r="AS32" s="35"/>
      <c r="AT32" s="35"/>
      <c r="AU32" s="35"/>
      <c r="AV32" s="35"/>
      <c r="AW32" s="35"/>
      <c r="AX32" s="36"/>
      <c r="AY32" s="36"/>
      <c r="AZ32" s="36"/>
      <c r="BA32" s="36"/>
    </row>
    <row r="33" spans="1:53" ht="31.5" customHeight="1">
      <c r="A33" s="470" t="s">
        <v>21</v>
      </c>
      <c r="B33" s="438"/>
      <c r="C33" s="418">
        <v>36</v>
      </c>
      <c r="D33" s="439"/>
      <c r="E33" s="439"/>
      <c r="F33" s="440"/>
      <c r="G33" s="363">
        <v>2</v>
      </c>
      <c r="H33" s="468"/>
      <c r="I33" s="469"/>
      <c r="J33" s="363">
        <v>2</v>
      </c>
      <c r="K33" s="468"/>
      <c r="L33" s="468"/>
      <c r="M33" s="469"/>
      <c r="N33" s="363"/>
      <c r="O33" s="468"/>
      <c r="P33" s="469"/>
      <c r="Q33" s="401"/>
      <c r="R33" s="402"/>
      <c r="S33" s="403"/>
      <c r="T33" s="363">
        <v>12</v>
      </c>
      <c r="U33" s="364"/>
      <c r="V33" s="441"/>
      <c r="W33" s="363">
        <f>C33+G33+J33+N33+Q33+T33</f>
        <v>52</v>
      </c>
      <c r="X33" s="364"/>
      <c r="Y33" s="365"/>
      <c r="Z33" s="33"/>
      <c r="AA33" s="387" t="s">
        <v>265</v>
      </c>
      <c r="AB33" s="388"/>
      <c r="AC33" s="388"/>
      <c r="AD33" s="388"/>
      <c r="AE33" s="388"/>
      <c r="AF33" s="389"/>
      <c r="AG33" s="390"/>
      <c r="AH33" s="394" t="s">
        <v>171</v>
      </c>
      <c r="AI33" s="395"/>
      <c r="AJ33" s="395"/>
      <c r="AK33" s="396"/>
      <c r="AL33" s="396"/>
      <c r="AM33" s="397"/>
      <c r="AN33" s="414" t="s">
        <v>43</v>
      </c>
      <c r="AO33" s="414"/>
      <c r="AP33" s="414"/>
      <c r="AQ33" s="414"/>
      <c r="AR33" s="414"/>
      <c r="AS33" s="37"/>
      <c r="AT33" s="37"/>
      <c r="AU33" s="37"/>
      <c r="AV33" s="37"/>
      <c r="AW33" s="37"/>
      <c r="AX33" s="38"/>
      <c r="AY33" s="39"/>
      <c r="AZ33" s="39"/>
      <c r="BA33" s="39"/>
    </row>
    <row r="34" spans="1:53" ht="18.75" customHeight="1">
      <c r="A34" s="435" t="s">
        <v>25</v>
      </c>
      <c r="B34" s="436"/>
      <c r="C34" s="418">
        <v>36</v>
      </c>
      <c r="D34" s="439"/>
      <c r="E34" s="439"/>
      <c r="F34" s="440"/>
      <c r="G34" s="398">
        <v>2</v>
      </c>
      <c r="H34" s="399"/>
      <c r="I34" s="400"/>
      <c r="J34" s="398">
        <v>2</v>
      </c>
      <c r="K34" s="399"/>
      <c r="L34" s="399"/>
      <c r="M34" s="400"/>
      <c r="N34" s="398"/>
      <c r="O34" s="399"/>
      <c r="P34" s="400"/>
      <c r="Q34" s="401"/>
      <c r="R34" s="402"/>
      <c r="S34" s="403"/>
      <c r="T34" s="398">
        <v>12</v>
      </c>
      <c r="U34" s="407"/>
      <c r="V34" s="408"/>
      <c r="W34" s="363">
        <f>C34+G34+J34+N34+Q34+T34</f>
        <v>52</v>
      </c>
      <c r="X34" s="364"/>
      <c r="Y34" s="365"/>
      <c r="Z34" s="33"/>
      <c r="AA34" s="391"/>
      <c r="AB34" s="392"/>
      <c r="AC34" s="392"/>
      <c r="AD34" s="392"/>
      <c r="AE34" s="392"/>
      <c r="AF34" s="392"/>
      <c r="AG34" s="393"/>
      <c r="AH34" s="391"/>
      <c r="AI34" s="392"/>
      <c r="AJ34" s="392"/>
      <c r="AK34" s="392"/>
      <c r="AL34" s="392"/>
      <c r="AM34" s="393"/>
      <c r="AN34" s="414"/>
      <c r="AO34" s="414"/>
      <c r="AP34" s="414"/>
      <c r="AQ34" s="414"/>
      <c r="AR34" s="414"/>
      <c r="AS34" s="40"/>
      <c r="AT34" s="33"/>
      <c r="AU34" s="33"/>
      <c r="AV34" s="33"/>
      <c r="AW34" s="33"/>
      <c r="AX34" s="40"/>
      <c r="AY34" s="40"/>
      <c r="AZ34" s="40"/>
      <c r="BA34" s="41"/>
    </row>
    <row r="35" spans="1:53" ht="18.75" customHeight="1">
      <c r="A35" s="435" t="s">
        <v>26</v>
      </c>
      <c r="B35" s="436"/>
      <c r="C35" s="418">
        <v>35</v>
      </c>
      <c r="D35" s="439"/>
      <c r="E35" s="439"/>
      <c r="F35" s="440"/>
      <c r="G35" s="398">
        <v>3</v>
      </c>
      <c r="H35" s="399"/>
      <c r="I35" s="400"/>
      <c r="J35" s="398">
        <v>3</v>
      </c>
      <c r="K35" s="399"/>
      <c r="L35" s="399"/>
      <c r="M35" s="400"/>
      <c r="N35" s="398"/>
      <c r="O35" s="399"/>
      <c r="P35" s="400"/>
      <c r="Q35" s="401"/>
      <c r="R35" s="402"/>
      <c r="S35" s="403"/>
      <c r="T35" s="398">
        <v>11</v>
      </c>
      <c r="U35" s="407"/>
      <c r="V35" s="408"/>
      <c r="W35" s="363">
        <f>C35+G35+J35+N35+Q35+T35</f>
        <v>52</v>
      </c>
      <c r="X35" s="364"/>
      <c r="Y35" s="365"/>
      <c r="Z35" s="33"/>
      <c r="AA35" s="316"/>
      <c r="AB35" s="42"/>
      <c r="AC35" s="42"/>
      <c r="AD35" s="42"/>
      <c r="AE35" s="42"/>
      <c r="AF35" s="42"/>
      <c r="AG35" s="42"/>
      <c r="AH35" s="43"/>
      <c r="AI35" s="43"/>
      <c r="AJ35" s="43"/>
      <c r="AK35" s="44"/>
      <c r="AL35" s="44"/>
      <c r="AM35" s="44"/>
      <c r="AN35" s="45"/>
      <c r="AO35" s="46"/>
      <c r="AP35" s="46"/>
      <c r="AQ35" s="46"/>
      <c r="AR35" s="46"/>
      <c r="AS35" s="46"/>
      <c r="AT35" s="46"/>
      <c r="AU35" s="46"/>
      <c r="AV35" s="46"/>
      <c r="AW35" s="46"/>
      <c r="AX35" s="47"/>
      <c r="AY35" s="47"/>
      <c r="AZ35" s="47"/>
      <c r="BA35" s="47"/>
    </row>
    <row r="36" spans="1:53" ht="18.75" customHeight="1">
      <c r="A36" s="435" t="s">
        <v>30</v>
      </c>
      <c r="B36" s="436"/>
      <c r="C36" s="418">
        <v>35</v>
      </c>
      <c r="D36" s="439"/>
      <c r="E36" s="439"/>
      <c r="F36" s="440"/>
      <c r="G36" s="398">
        <v>3</v>
      </c>
      <c r="H36" s="399"/>
      <c r="I36" s="400"/>
      <c r="J36" s="398">
        <v>3</v>
      </c>
      <c r="K36" s="399"/>
      <c r="L36" s="399"/>
      <c r="M36" s="400"/>
      <c r="N36" s="398"/>
      <c r="O36" s="399"/>
      <c r="P36" s="400"/>
      <c r="Q36" s="425"/>
      <c r="R36" s="402"/>
      <c r="S36" s="403"/>
      <c r="T36" s="406" t="s">
        <v>44</v>
      </c>
      <c r="U36" s="407"/>
      <c r="V36" s="408"/>
      <c r="W36" s="363">
        <f>C36+G36+J36+N36+Q36+T36</f>
        <v>52</v>
      </c>
      <c r="X36" s="364"/>
      <c r="Y36" s="365"/>
      <c r="Z36" s="33"/>
      <c r="AA36" s="421"/>
      <c r="AB36" s="422"/>
      <c r="AC36" s="422"/>
      <c r="AD36" s="422"/>
      <c r="AE36" s="422"/>
      <c r="AF36" s="422"/>
      <c r="AG36" s="422"/>
      <c r="AH36" s="423"/>
      <c r="AI36" s="424"/>
      <c r="AJ36" s="424"/>
      <c r="AK36" s="404"/>
      <c r="AL36" s="405"/>
      <c r="AM36" s="405"/>
      <c r="AN36" s="49"/>
      <c r="AO36" s="46"/>
      <c r="AP36" s="46"/>
      <c r="AQ36" s="46"/>
      <c r="AR36" s="46"/>
      <c r="AS36" s="46"/>
      <c r="AT36" s="46"/>
      <c r="AU36" s="46"/>
      <c r="AV36" s="46"/>
      <c r="AW36" s="46"/>
      <c r="AX36" s="42"/>
      <c r="AY36" s="42"/>
      <c r="AZ36" s="42"/>
      <c r="BA36" s="42"/>
    </row>
    <row r="37" spans="1:53" ht="18.75" customHeight="1">
      <c r="A37" s="435" t="s">
        <v>31</v>
      </c>
      <c r="B37" s="436"/>
      <c r="C37" s="363">
        <v>23</v>
      </c>
      <c r="D37" s="437"/>
      <c r="E37" s="437"/>
      <c r="F37" s="438"/>
      <c r="G37" s="398">
        <v>3</v>
      </c>
      <c r="H37" s="399"/>
      <c r="I37" s="400"/>
      <c r="J37" s="406" t="s">
        <v>45</v>
      </c>
      <c r="K37" s="399"/>
      <c r="L37" s="399"/>
      <c r="M37" s="400"/>
      <c r="N37" s="398">
        <v>11</v>
      </c>
      <c r="O37" s="399"/>
      <c r="P37" s="400"/>
      <c r="Q37" s="425">
        <v>2</v>
      </c>
      <c r="R37" s="402"/>
      <c r="S37" s="403"/>
      <c r="T37" s="398">
        <v>1</v>
      </c>
      <c r="U37" s="407"/>
      <c r="V37" s="408"/>
      <c r="W37" s="363">
        <f>C37+G37+J37+N37+Q37+T37</f>
        <v>43</v>
      </c>
      <c r="X37" s="364"/>
      <c r="Y37" s="365"/>
      <c r="Z37" s="33"/>
      <c r="AA37" s="481"/>
      <c r="AB37" s="482"/>
      <c r="AC37" s="482"/>
      <c r="AD37" s="482"/>
      <c r="AE37" s="482"/>
      <c r="AF37" s="482"/>
      <c r="AG37" s="482"/>
      <c r="AH37" s="488"/>
      <c r="AI37" s="488"/>
      <c r="AJ37" s="488"/>
      <c r="AK37" s="404"/>
      <c r="AL37" s="495"/>
      <c r="AM37" s="495"/>
      <c r="AN37" s="50"/>
      <c r="AO37" s="494"/>
      <c r="AP37" s="482"/>
      <c r="AQ37" s="482"/>
      <c r="AR37" s="482"/>
      <c r="AS37" s="489"/>
      <c r="AT37" s="405"/>
      <c r="AU37" s="405"/>
      <c r="AV37" s="405"/>
      <c r="AW37" s="405"/>
      <c r="AX37" s="489"/>
      <c r="AY37" s="489"/>
      <c r="AZ37" s="489"/>
      <c r="BA37" s="490"/>
    </row>
    <row r="38" spans="1:53" ht="18.75" customHeight="1">
      <c r="A38" s="431" t="s">
        <v>46</v>
      </c>
      <c r="B38" s="417"/>
      <c r="C38" s="432">
        <f>SUM(C33:F37)</f>
        <v>165</v>
      </c>
      <c r="D38" s="433"/>
      <c r="E38" s="433"/>
      <c r="F38" s="434"/>
      <c r="G38" s="426">
        <v>26</v>
      </c>
      <c r="H38" s="427"/>
      <c r="I38" s="428"/>
      <c r="J38" s="415"/>
      <c r="K38" s="429"/>
      <c r="L38" s="429"/>
      <c r="M38" s="430"/>
      <c r="N38" s="415">
        <v>11</v>
      </c>
      <c r="O38" s="416"/>
      <c r="P38" s="417"/>
      <c r="Q38" s="418">
        <v>2</v>
      </c>
      <c r="R38" s="419"/>
      <c r="S38" s="420"/>
      <c r="T38" s="415">
        <v>47</v>
      </c>
      <c r="U38" s="429"/>
      <c r="V38" s="430"/>
      <c r="W38" s="426">
        <f>C38+G38+N38+Q38+T38</f>
        <v>251</v>
      </c>
      <c r="X38" s="427"/>
      <c r="Y38" s="428"/>
      <c r="Z38" s="48"/>
      <c r="AA38" s="48"/>
      <c r="AB38" s="48"/>
      <c r="AC38" s="48"/>
      <c r="AD38" s="48"/>
      <c r="AE38" s="51"/>
      <c r="AF38" s="51"/>
      <c r="AG38" s="48"/>
      <c r="AH38" s="48"/>
      <c r="AI38" s="48"/>
      <c r="AJ38" s="48"/>
      <c r="AK38" s="51"/>
      <c r="AL38" s="51"/>
      <c r="AM38" s="48"/>
      <c r="AN38" s="48"/>
      <c r="AO38" s="48"/>
      <c r="AP38" s="48"/>
      <c r="AQ38" s="42"/>
      <c r="AR38" s="51"/>
      <c r="AS38" s="52"/>
      <c r="AT38" s="52"/>
      <c r="AU38" s="52"/>
      <c r="AV38" s="52"/>
      <c r="AW38" s="52"/>
      <c r="AX38" s="51"/>
      <c r="AY38" s="27"/>
      <c r="AZ38" s="27"/>
      <c r="BA38" s="27"/>
    </row>
    <row r="39" spans="9:53" ht="18.75">
      <c r="I39" s="23"/>
      <c r="J39" s="471"/>
      <c r="K39" s="471"/>
      <c r="L39" s="471"/>
      <c r="M39" s="471"/>
      <c r="N39" s="471"/>
      <c r="O39" s="23"/>
      <c r="P39" s="23"/>
      <c r="Q39" s="463"/>
      <c r="R39" s="463"/>
      <c r="S39" s="463"/>
      <c r="T39" s="463"/>
      <c r="U39" s="463"/>
      <c r="V39" s="463"/>
      <c r="W39" s="51"/>
      <c r="X39" s="51"/>
      <c r="Y39" s="463"/>
      <c r="Z39" s="463"/>
      <c r="AA39" s="463"/>
      <c r="AB39" s="463"/>
      <c r="AC39" s="463"/>
      <c r="AD39" s="463"/>
      <c r="AE39" s="51"/>
      <c r="AF39" s="51"/>
      <c r="AG39" s="463"/>
      <c r="AH39" s="463"/>
      <c r="AI39" s="463"/>
      <c r="AJ39" s="463"/>
      <c r="AK39" s="51"/>
      <c r="AL39" s="51"/>
      <c r="AM39" s="463"/>
      <c r="AN39" s="463"/>
      <c r="AO39" s="463"/>
      <c r="AP39" s="463"/>
      <c r="AQ39" s="483"/>
      <c r="AR39" s="51"/>
      <c r="AS39" s="463"/>
      <c r="AT39" s="463"/>
      <c r="AU39" s="463"/>
      <c r="AV39" s="463"/>
      <c r="AW39" s="463"/>
      <c r="AX39" s="51"/>
      <c r="AY39" s="463"/>
      <c r="AZ39" s="463"/>
      <c r="BA39" s="463"/>
    </row>
  </sheetData>
  <sheetProtection/>
  <mergeCells count="117">
    <mergeCell ref="AO37:AR37"/>
    <mergeCell ref="AK37:AM37"/>
    <mergeCell ref="S18:W18"/>
    <mergeCell ref="AS18:AW18"/>
    <mergeCell ref="AO18:AR18"/>
    <mergeCell ref="AO14:BA14"/>
    <mergeCell ref="AF18:AI18"/>
    <mergeCell ref="AG39:AJ39"/>
    <mergeCell ref="AM39:AQ39"/>
    <mergeCell ref="P9:AK9"/>
    <mergeCell ref="AN9:BA10"/>
    <mergeCell ref="P10:AM10"/>
    <mergeCell ref="AY39:BA39"/>
    <mergeCell ref="AS39:AW39"/>
    <mergeCell ref="AH37:AJ37"/>
    <mergeCell ref="AS37:AW37"/>
    <mergeCell ref="AX37:BA37"/>
    <mergeCell ref="J39:N39"/>
    <mergeCell ref="Y39:AD39"/>
    <mergeCell ref="Q39:V39"/>
    <mergeCell ref="Q30:S32"/>
    <mergeCell ref="N37:P37"/>
    <mergeCell ref="AA37:AG37"/>
    <mergeCell ref="N30:P32"/>
    <mergeCell ref="N33:P33"/>
    <mergeCell ref="T30:V32"/>
    <mergeCell ref="N36:P36"/>
    <mergeCell ref="A30:B32"/>
    <mergeCell ref="C30:F32"/>
    <mergeCell ref="G30:I32"/>
    <mergeCell ref="J30:M32"/>
    <mergeCell ref="G33:I33"/>
    <mergeCell ref="J33:M33"/>
    <mergeCell ref="A33:B33"/>
    <mergeCell ref="G36:I36"/>
    <mergeCell ref="A36:B36"/>
    <mergeCell ref="C36:F36"/>
    <mergeCell ref="A34:B34"/>
    <mergeCell ref="C35:F35"/>
    <mergeCell ref="A35:B35"/>
    <mergeCell ref="C34:F34"/>
    <mergeCell ref="G35:I35"/>
    <mergeCell ref="J36:M36"/>
    <mergeCell ref="A1:O1"/>
    <mergeCell ref="A3:O3"/>
    <mergeCell ref="A7:O7"/>
    <mergeCell ref="A4:O4"/>
    <mergeCell ref="A2:O2"/>
    <mergeCell ref="F18:I18"/>
    <mergeCell ref="A8:O8"/>
    <mergeCell ref="B18:E18"/>
    <mergeCell ref="A5:O5"/>
    <mergeCell ref="W30:Y32"/>
    <mergeCell ref="P1:AL1"/>
    <mergeCell ref="AN2:BA3"/>
    <mergeCell ref="P3:AL3"/>
    <mergeCell ref="AN4:BA5"/>
    <mergeCell ref="P6:AN6"/>
    <mergeCell ref="AO6:BA6"/>
    <mergeCell ref="P7:AM7"/>
    <mergeCell ref="AN7:BA8"/>
    <mergeCell ref="P8:AA8"/>
    <mergeCell ref="AX18:BA18"/>
    <mergeCell ref="A16:BA16"/>
    <mergeCell ref="A18:A19"/>
    <mergeCell ref="J18:M18"/>
    <mergeCell ref="N18:R18"/>
    <mergeCell ref="AJ18:AN18"/>
    <mergeCell ref="AB18:AE18"/>
    <mergeCell ref="X18:AA18"/>
    <mergeCell ref="J35:M35"/>
    <mergeCell ref="G34:I34"/>
    <mergeCell ref="J34:M34"/>
    <mergeCell ref="C33:F33"/>
    <mergeCell ref="T33:V33"/>
    <mergeCell ref="W35:Y35"/>
    <mergeCell ref="T35:V35"/>
    <mergeCell ref="Q34:S34"/>
    <mergeCell ref="Q35:S35"/>
    <mergeCell ref="A38:B38"/>
    <mergeCell ref="C38:F38"/>
    <mergeCell ref="G38:I38"/>
    <mergeCell ref="J38:M38"/>
    <mergeCell ref="A37:B37"/>
    <mergeCell ref="C37:F37"/>
    <mergeCell ref="G37:I37"/>
    <mergeCell ref="J37:M37"/>
    <mergeCell ref="N38:P38"/>
    <mergeCell ref="Q38:S38"/>
    <mergeCell ref="AA36:AG36"/>
    <mergeCell ref="AH36:AJ36"/>
    <mergeCell ref="Q37:S37"/>
    <mergeCell ref="Q36:S36"/>
    <mergeCell ref="W38:Y38"/>
    <mergeCell ref="T38:V38"/>
    <mergeCell ref="W37:Y37"/>
    <mergeCell ref="T37:V37"/>
    <mergeCell ref="AK36:AM36"/>
    <mergeCell ref="W36:Y36"/>
    <mergeCell ref="T36:V36"/>
    <mergeCell ref="P14:AN14"/>
    <mergeCell ref="W33:Y33"/>
    <mergeCell ref="N35:P35"/>
    <mergeCell ref="T34:V34"/>
    <mergeCell ref="A26:AZ26"/>
    <mergeCell ref="AN30:AR32"/>
    <mergeCell ref="AN33:AR34"/>
    <mergeCell ref="P11:AM11"/>
    <mergeCell ref="P13:AM13"/>
    <mergeCell ref="W34:Y34"/>
    <mergeCell ref="AA30:AG32"/>
    <mergeCell ref="AH30:AM32"/>
    <mergeCell ref="AA33:AG34"/>
    <mergeCell ref="AH33:AM34"/>
    <mergeCell ref="P12:AN12"/>
    <mergeCell ref="N34:P34"/>
    <mergeCell ref="Q33:S3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0"/>
  <sheetViews>
    <sheetView zoomScaleSheetLayoutView="80" zoomScalePageLayoutView="0" workbookViewId="0" topLeftCell="A1">
      <selection activeCell="M72" sqref="M72"/>
    </sheetView>
  </sheetViews>
  <sheetFormatPr defaultColWidth="9.00390625" defaultRowHeight="12.75"/>
  <cols>
    <col min="1" max="1" width="11.00390625" style="305" customWidth="1"/>
    <col min="2" max="2" width="38.875" style="81" customWidth="1"/>
    <col min="3" max="3" width="5.625" style="306" customWidth="1"/>
    <col min="4" max="4" width="5.875" style="307" customWidth="1"/>
    <col min="5" max="5" width="6.00390625" style="307" customWidth="1"/>
    <col min="6" max="6" width="4.625" style="306" customWidth="1"/>
    <col min="7" max="7" width="7.125" style="306" customWidth="1"/>
    <col min="8" max="8" width="11.00390625" style="81" customWidth="1"/>
    <col min="9" max="9" width="8.125" style="81" customWidth="1"/>
    <col min="10" max="10" width="7.375" style="81" customWidth="1"/>
    <col min="11" max="11" width="7.625" style="81" customWidth="1"/>
    <col min="12" max="12" width="8.375" style="308" customWidth="1"/>
    <col min="13" max="13" width="9.875" style="81" customWidth="1"/>
    <col min="14" max="14" width="7.125" style="81" customWidth="1"/>
    <col min="15" max="15" width="8.00390625" style="81" customWidth="1"/>
    <col min="16" max="16" width="7.25390625" style="81" customWidth="1"/>
    <col min="17" max="17" width="6.875" style="81" customWidth="1"/>
    <col min="18" max="18" width="7.125" style="81" customWidth="1"/>
    <col min="19" max="19" width="8.00390625" style="309" customWidth="1"/>
    <col min="20" max="20" width="6.875" style="309" customWidth="1"/>
    <col min="21" max="21" width="8.125" style="81" customWidth="1"/>
    <col min="22" max="22" width="7.375" style="81" customWidth="1"/>
    <col min="23" max="23" width="6.625" style="81" customWidth="1"/>
    <col min="24" max="24" width="6.25390625" style="81" customWidth="1"/>
    <col min="25" max="16384" width="9.125" style="81" customWidth="1"/>
  </cols>
  <sheetData>
    <row r="1" spans="1:24" s="53" customFormat="1" ht="18" customHeight="1" thickBot="1">
      <c r="A1" s="526" t="s">
        <v>293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8"/>
      <c r="V1" s="528"/>
      <c r="W1" s="528"/>
      <c r="X1" s="529"/>
    </row>
    <row r="2" spans="1:24" s="53" customFormat="1" ht="18.75" customHeight="1">
      <c r="A2" s="580" t="s">
        <v>50</v>
      </c>
      <c r="B2" s="510" t="s">
        <v>51</v>
      </c>
      <c r="C2" s="537" t="s">
        <v>52</v>
      </c>
      <c r="D2" s="538"/>
      <c r="E2" s="539"/>
      <c r="F2" s="540"/>
      <c r="G2" s="531" t="s">
        <v>53</v>
      </c>
      <c r="H2" s="510" t="s">
        <v>54</v>
      </c>
      <c r="I2" s="510"/>
      <c r="J2" s="510"/>
      <c r="K2" s="510"/>
      <c r="L2" s="510"/>
      <c r="M2" s="510"/>
      <c r="N2" s="553" t="s">
        <v>55</v>
      </c>
      <c r="O2" s="553"/>
      <c r="P2" s="553"/>
      <c r="Q2" s="553"/>
      <c r="R2" s="553"/>
      <c r="S2" s="553"/>
      <c r="T2" s="553"/>
      <c r="U2" s="553"/>
      <c r="V2" s="553"/>
      <c r="W2" s="553"/>
      <c r="X2" s="553"/>
    </row>
    <row r="3" spans="1:24" s="53" customFormat="1" ht="24.75" customHeight="1">
      <c r="A3" s="581"/>
      <c r="B3" s="511"/>
      <c r="C3" s="537"/>
      <c r="D3" s="538"/>
      <c r="E3" s="539"/>
      <c r="F3" s="540"/>
      <c r="G3" s="531"/>
      <c r="H3" s="520" t="s">
        <v>56</v>
      </c>
      <c r="I3" s="530" t="s">
        <v>57</v>
      </c>
      <c r="J3" s="530"/>
      <c r="K3" s="530"/>
      <c r="L3" s="530"/>
      <c r="M3" s="520" t="s">
        <v>58</v>
      </c>
      <c r="N3" s="554"/>
      <c r="O3" s="554"/>
      <c r="P3" s="554"/>
      <c r="Q3" s="554"/>
      <c r="R3" s="554"/>
      <c r="S3" s="554"/>
      <c r="T3" s="554"/>
      <c r="U3" s="554"/>
      <c r="V3" s="554"/>
      <c r="W3" s="554"/>
      <c r="X3" s="554"/>
    </row>
    <row r="4" spans="1:24" s="53" customFormat="1" ht="18" customHeight="1">
      <c r="A4" s="581"/>
      <c r="B4" s="511"/>
      <c r="C4" s="520" t="s">
        <v>59</v>
      </c>
      <c r="D4" s="520" t="s">
        <v>60</v>
      </c>
      <c r="E4" s="518" t="s">
        <v>61</v>
      </c>
      <c r="F4" s="519"/>
      <c r="G4" s="531"/>
      <c r="H4" s="520"/>
      <c r="I4" s="520" t="s">
        <v>62</v>
      </c>
      <c r="J4" s="533" t="s">
        <v>63</v>
      </c>
      <c r="K4" s="534"/>
      <c r="L4" s="535"/>
      <c r="M4" s="520"/>
      <c r="N4" s="530" t="s">
        <v>64</v>
      </c>
      <c r="O4" s="530"/>
      <c r="P4" s="530" t="s">
        <v>65</v>
      </c>
      <c r="Q4" s="530"/>
      <c r="R4" s="530" t="s">
        <v>66</v>
      </c>
      <c r="S4" s="530"/>
      <c r="T4" s="530" t="s">
        <v>67</v>
      </c>
      <c r="U4" s="530"/>
      <c r="V4" s="530" t="s">
        <v>68</v>
      </c>
      <c r="W4" s="530"/>
      <c r="X4" s="530"/>
    </row>
    <row r="5" spans="1:24" s="53" customFormat="1" ht="18.75">
      <c r="A5" s="581"/>
      <c r="B5" s="511"/>
      <c r="C5" s="520"/>
      <c r="D5" s="520"/>
      <c r="E5" s="513" t="s">
        <v>69</v>
      </c>
      <c r="F5" s="513" t="s">
        <v>70</v>
      </c>
      <c r="G5" s="531"/>
      <c r="H5" s="520"/>
      <c r="I5" s="520"/>
      <c r="J5" s="513" t="s">
        <v>71</v>
      </c>
      <c r="K5" s="532" t="s">
        <v>72</v>
      </c>
      <c r="L5" s="549" t="s">
        <v>73</v>
      </c>
      <c r="M5" s="520"/>
      <c r="N5" s="522" t="s">
        <v>74</v>
      </c>
      <c r="O5" s="523"/>
      <c r="P5" s="523"/>
      <c r="Q5" s="523"/>
      <c r="R5" s="523"/>
      <c r="S5" s="523"/>
      <c r="T5" s="523"/>
      <c r="U5" s="523"/>
      <c r="V5" s="523"/>
      <c r="W5" s="523"/>
      <c r="X5" s="524"/>
    </row>
    <row r="6" spans="1:24" s="53" customFormat="1" ht="15.75">
      <c r="A6" s="581"/>
      <c r="B6" s="511"/>
      <c r="C6" s="520"/>
      <c r="D6" s="520"/>
      <c r="E6" s="514"/>
      <c r="F6" s="514"/>
      <c r="G6" s="531"/>
      <c r="H6" s="520"/>
      <c r="I6" s="520"/>
      <c r="J6" s="514"/>
      <c r="K6" s="514"/>
      <c r="L6" s="514"/>
      <c r="M6" s="520"/>
      <c r="N6" s="172">
        <v>1</v>
      </c>
      <c r="O6" s="173">
        <v>2</v>
      </c>
      <c r="P6" s="172">
        <v>3</v>
      </c>
      <c r="Q6" s="173">
        <v>4</v>
      </c>
      <c r="R6" s="172">
        <v>5</v>
      </c>
      <c r="S6" s="173">
        <v>6</v>
      </c>
      <c r="T6" s="172">
        <v>7</v>
      </c>
      <c r="U6" s="71">
        <v>8</v>
      </c>
      <c r="V6" s="172">
        <v>9</v>
      </c>
      <c r="W6" s="172" t="s">
        <v>75</v>
      </c>
      <c r="X6" s="172" t="s">
        <v>43</v>
      </c>
    </row>
    <row r="7" spans="1:24" s="53" customFormat="1" ht="40.5" customHeight="1" thickBot="1">
      <c r="A7" s="582"/>
      <c r="B7" s="512"/>
      <c r="C7" s="521"/>
      <c r="D7" s="521"/>
      <c r="E7" s="515"/>
      <c r="F7" s="515"/>
      <c r="G7" s="531"/>
      <c r="H7" s="521"/>
      <c r="I7" s="521"/>
      <c r="J7" s="515"/>
      <c r="K7" s="515"/>
      <c r="L7" s="515"/>
      <c r="M7" s="521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</row>
    <row r="8" spans="1:24" s="53" customFormat="1" ht="16.5" thickBot="1">
      <c r="A8" s="175">
        <v>1</v>
      </c>
      <c r="B8" s="176" t="s">
        <v>76</v>
      </c>
      <c r="C8" s="177">
        <v>3</v>
      </c>
      <c r="D8" s="177">
        <v>4</v>
      </c>
      <c r="E8" s="177">
        <v>5</v>
      </c>
      <c r="F8" s="177">
        <v>6</v>
      </c>
      <c r="G8" s="177">
        <v>7</v>
      </c>
      <c r="H8" s="177">
        <v>8</v>
      </c>
      <c r="I8" s="177">
        <v>9</v>
      </c>
      <c r="J8" s="177">
        <v>10</v>
      </c>
      <c r="K8" s="177">
        <v>11</v>
      </c>
      <c r="L8" s="178">
        <v>12</v>
      </c>
      <c r="M8" s="177">
        <v>13</v>
      </c>
      <c r="N8" s="177">
        <v>14</v>
      </c>
      <c r="O8" s="177">
        <v>15</v>
      </c>
      <c r="P8" s="177">
        <v>16</v>
      </c>
      <c r="Q8" s="177">
        <v>17</v>
      </c>
      <c r="R8" s="177">
        <v>18</v>
      </c>
      <c r="S8" s="177">
        <v>19</v>
      </c>
      <c r="T8" s="177">
        <v>20</v>
      </c>
      <c r="U8" s="177">
        <v>21</v>
      </c>
      <c r="V8" s="177">
        <v>22</v>
      </c>
      <c r="W8" s="177">
        <v>23</v>
      </c>
      <c r="X8" s="177">
        <v>24</v>
      </c>
    </row>
    <row r="9" spans="1:24" s="53" customFormat="1" ht="19.5" thickBot="1">
      <c r="A9" s="550" t="s">
        <v>77</v>
      </c>
      <c r="B9" s="551"/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1"/>
      <c r="N9" s="551"/>
      <c r="O9" s="551"/>
      <c r="P9" s="551"/>
      <c r="Q9" s="551"/>
      <c r="R9" s="551"/>
      <c r="S9" s="551"/>
      <c r="T9" s="551"/>
      <c r="U9" s="551"/>
      <c r="V9" s="551"/>
      <c r="W9" s="551"/>
      <c r="X9" s="552"/>
    </row>
    <row r="10" spans="1:24" s="53" customFormat="1" ht="16.5" thickBot="1">
      <c r="A10" s="545" t="s">
        <v>174</v>
      </c>
      <c r="B10" s="546"/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546"/>
      <c r="P10" s="546"/>
      <c r="Q10" s="546"/>
      <c r="R10" s="546"/>
      <c r="S10" s="546"/>
      <c r="T10" s="546"/>
      <c r="U10" s="547"/>
      <c r="V10" s="547"/>
      <c r="W10" s="547"/>
      <c r="X10" s="548"/>
    </row>
    <row r="11" spans="1:24" s="53" customFormat="1" ht="31.5">
      <c r="A11" s="110" t="s">
        <v>78</v>
      </c>
      <c r="B11" s="179" t="s">
        <v>79</v>
      </c>
      <c r="C11" s="180"/>
      <c r="D11" s="110"/>
      <c r="E11" s="110"/>
      <c r="F11" s="169"/>
      <c r="G11" s="247">
        <f>H11/30</f>
        <v>8</v>
      </c>
      <c r="H11" s="180">
        <v>240</v>
      </c>
      <c r="I11" s="110"/>
      <c r="J11" s="180"/>
      <c r="K11" s="180"/>
      <c r="L11" s="181"/>
      <c r="M11" s="181"/>
      <c r="N11" s="110"/>
      <c r="O11" s="110"/>
      <c r="P11" s="110"/>
      <c r="Q11" s="110"/>
      <c r="R11" s="182"/>
      <c r="S11" s="183"/>
      <c r="T11" s="184"/>
      <c r="U11" s="185"/>
      <c r="V11" s="185"/>
      <c r="W11" s="185"/>
      <c r="X11" s="185"/>
    </row>
    <row r="12" spans="1:24" s="53" customFormat="1" ht="31.5">
      <c r="A12" s="55" t="s">
        <v>80</v>
      </c>
      <c r="B12" s="186" t="s">
        <v>79</v>
      </c>
      <c r="C12" s="187"/>
      <c r="D12" s="64">
        <v>3</v>
      </c>
      <c r="E12" s="55"/>
      <c r="F12" s="170"/>
      <c r="G12" s="73">
        <v>2</v>
      </c>
      <c r="H12" s="187">
        <f aca="true" t="shared" si="0" ref="H12:H32">G12*30</f>
        <v>60</v>
      </c>
      <c r="I12" s="187">
        <v>4</v>
      </c>
      <c r="J12" s="187"/>
      <c r="K12" s="187"/>
      <c r="L12" s="55" t="s">
        <v>81</v>
      </c>
      <c r="M12" s="64">
        <f>H12-6</f>
        <v>54</v>
      </c>
      <c r="N12" s="55"/>
      <c r="O12" s="55"/>
      <c r="P12" s="55" t="s">
        <v>81</v>
      </c>
      <c r="Q12" s="55"/>
      <c r="R12" s="55"/>
      <c r="S12" s="188"/>
      <c r="T12" s="171"/>
      <c r="U12" s="189"/>
      <c r="V12" s="189"/>
      <c r="W12" s="189"/>
      <c r="X12" s="189"/>
    </row>
    <row r="13" spans="1:24" s="53" customFormat="1" ht="31.5">
      <c r="A13" s="55" t="s">
        <v>82</v>
      </c>
      <c r="B13" s="186" t="s">
        <v>79</v>
      </c>
      <c r="C13" s="187">
        <v>4</v>
      </c>
      <c r="D13" s="55"/>
      <c r="E13" s="55"/>
      <c r="F13" s="170"/>
      <c r="G13" s="73">
        <v>3</v>
      </c>
      <c r="H13" s="187">
        <f t="shared" si="0"/>
        <v>90</v>
      </c>
      <c r="I13" s="187">
        <v>4</v>
      </c>
      <c r="J13" s="187"/>
      <c r="K13" s="187"/>
      <c r="L13" s="55" t="s">
        <v>81</v>
      </c>
      <c r="M13" s="64">
        <f>H13-6</f>
        <v>84</v>
      </c>
      <c r="N13" s="55"/>
      <c r="O13" s="55"/>
      <c r="P13" s="55"/>
      <c r="Q13" s="55" t="s">
        <v>81</v>
      </c>
      <c r="R13" s="55"/>
      <c r="S13" s="188"/>
      <c r="T13" s="171"/>
      <c r="U13" s="189"/>
      <c r="V13" s="189"/>
      <c r="W13" s="189"/>
      <c r="X13" s="189"/>
    </row>
    <row r="14" spans="1:24" s="53" customFormat="1" ht="31.5">
      <c r="A14" s="55" t="s">
        <v>172</v>
      </c>
      <c r="B14" s="186" t="s">
        <v>79</v>
      </c>
      <c r="C14" s="187" t="s">
        <v>75</v>
      </c>
      <c r="D14" s="55"/>
      <c r="E14" s="55"/>
      <c r="F14" s="170"/>
      <c r="G14" s="73">
        <v>3</v>
      </c>
      <c r="H14" s="187">
        <f t="shared" si="0"/>
        <v>90</v>
      </c>
      <c r="I14" s="187">
        <v>4</v>
      </c>
      <c r="J14" s="187"/>
      <c r="K14" s="187"/>
      <c r="L14" s="55" t="s">
        <v>81</v>
      </c>
      <c r="M14" s="64">
        <f>H14-6</f>
        <v>84</v>
      </c>
      <c r="N14" s="55"/>
      <c r="O14" s="55"/>
      <c r="P14" s="55"/>
      <c r="Q14" s="55"/>
      <c r="R14" s="55"/>
      <c r="S14" s="188"/>
      <c r="T14" s="171"/>
      <c r="U14" s="189"/>
      <c r="V14" s="189"/>
      <c r="W14" s="55" t="s">
        <v>81</v>
      </c>
      <c r="X14" s="189"/>
    </row>
    <row r="15" spans="1:24" s="53" customFormat="1" ht="15.75">
      <c r="A15" s="55" t="s">
        <v>83</v>
      </c>
      <c r="B15" s="186" t="s">
        <v>84</v>
      </c>
      <c r="C15" s="187">
        <v>3</v>
      </c>
      <c r="D15" s="187"/>
      <c r="E15" s="187"/>
      <c r="F15" s="172"/>
      <c r="G15" s="73">
        <v>4</v>
      </c>
      <c r="H15" s="187">
        <f t="shared" si="0"/>
        <v>120</v>
      </c>
      <c r="I15" s="187">
        <v>4</v>
      </c>
      <c r="J15" s="55" t="s">
        <v>81</v>
      </c>
      <c r="K15" s="187"/>
      <c r="L15" s="64"/>
      <c r="M15" s="64">
        <f aca="true" t="shared" si="1" ref="M15:M20">H15-I15</f>
        <v>116</v>
      </c>
      <c r="N15" s="55"/>
      <c r="O15" s="55"/>
      <c r="P15" s="55" t="s">
        <v>81</v>
      </c>
      <c r="Q15" s="55"/>
      <c r="R15" s="55"/>
      <c r="S15" s="188"/>
      <c r="T15" s="171"/>
      <c r="U15" s="189"/>
      <c r="V15" s="189"/>
      <c r="W15" s="189"/>
      <c r="X15" s="189"/>
    </row>
    <row r="16" spans="1:24" s="54" customFormat="1" ht="18.75">
      <c r="A16" s="55" t="s">
        <v>85</v>
      </c>
      <c r="B16" s="190" t="s">
        <v>86</v>
      </c>
      <c r="C16" s="191"/>
      <c r="D16" s="192">
        <v>5</v>
      </c>
      <c r="E16" s="192"/>
      <c r="F16" s="192"/>
      <c r="G16" s="73">
        <v>3</v>
      </c>
      <c r="H16" s="187">
        <f t="shared" si="0"/>
        <v>90</v>
      </c>
      <c r="I16" s="193">
        <f>SUM(J16:L16)</f>
        <v>4</v>
      </c>
      <c r="J16" s="187">
        <v>4</v>
      </c>
      <c r="K16" s="187"/>
      <c r="L16" s="187"/>
      <c r="M16" s="187">
        <f t="shared" si="1"/>
        <v>86</v>
      </c>
      <c r="N16" s="194"/>
      <c r="O16" s="194"/>
      <c r="P16" s="195"/>
      <c r="Q16" s="196"/>
      <c r="R16" s="197" t="s">
        <v>81</v>
      </c>
      <c r="S16" s="196"/>
      <c r="T16" s="198"/>
      <c r="U16" s="199"/>
      <c r="V16" s="200"/>
      <c r="W16" s="200"/>
      <c r="X16" s="201"/>
    </row>
    <row r="17" spans="1:24" s="53" customFormat="1" ht="31.5">
      <c r="A17" s="202" t="s">
        <v>88</v>
      </c>
      <c r="B17" s="186" t="s">
        <v>87</v>
      </c>
      <c r="C17" s="187">
        <v>4</v>
      </c>
      <c r="D17" s="187"/>
      <c r="E17" s="187"/>
      <c r="F17" s="172"/>
      <c r="G17" s="73">
        <v>3</v>
      </c>
      <c r="H17" s="187">
        <f t="shared" si="0"/>
        <v>90</v>
      </c>
      <c r="I17" s="187">
        <v>4</v>
      </c>
      <c r="J17" s="55" t="s">
        <v>81</v>
      </c>
      <c r="K17" s="187"/>
      <c r="L17" s="55"/>
      <c r="M17" s="64">
        <f t="shared" si="1"/>
        <v>86</v>
      </c>
      <c r="N17" s="55"/>
      <c r="O17" s="55"/>
      <c r="P17" s="55"/>
      <c r="Q17" s="55" t="s">
        <v>81</v>
      </c>
      <c r="R17" s="55"/>
      <c r="S17" s="188"/>
      <c r="T17" s="171"/>
      <c r="U17" s="189"/>
      <c r="V17" s="189"/>
      <c r="W17" s="189"/>
      <c r="X17" s="189"/>
    </row>
    <row r="18" spans="1:24" s="54" customFormat="1" ht="15.75">
      <c r="A18" s="202" t="s">
        <v>173</v>
      </c>
      <c r="B18" s="203" t="s">
        <v>89</v>
      </c>
      <c r="C18" s="204">
        <v>5</v>
      </c>
      <c r="D18" s="204"/>
      <c r="E18" s="204"/>
      <c r="F18" s="205"/>
      <c r="G18" s="73">
        <v>4</v>
      </c>
      <c r="H18" s="187">
        <f t="shared" si="0"/>
        <v>120</v>
      </c>
      <c r="I18" s="204">
        <v>4</v>
      </c>
      <c r="J18" s="197" t="s">
        <v>81</v>
      </c>
      <c r="K18" s="204"/>
      <c r="L18" s="206"/>
      <c r="M18" s="64">
        <f t="shared" si="1"/>
        <v>116</v>
      </c>
      <c r="N18" s="202"/>
      <c r="O18" s="202"/>
      <c r="P18" s="202"/>
      <c r="Q18" s="202"/>
      <c r="R18" s="197" t="s">
        <v>81</v>
      </c>
      <c r="S18" s="207"/>
      <c r="T18" s="208"/>
      <c r="U18" s="209"/>
      <c r="V18" s="210"/>
      <c r="W18" s="210"/>
      <c r="X18" s="210"/>
    </row>
    <row r="19" spans="1:24" s="54" customFormat="1" ht="15.75">
      <c r="A19" s="82" t="s">
        <v>90</v>
      </c>
      <c r="B19" s="190" t="s">
        <v>98</v>
      </c>
      <c r="C19" s="60">
        <v>1</v>
      </c>
      <c r="D19" s="60"/>
      <c r="E19" s="60"/>
      <c r="F19" s="61"/>
      <c r="G19" s="73">
        <v>5.5</v>
      </c>
      <c r="H19" s="187">
        <f t="shared" si="0"/>
        <v>165</v>
      </c>
      <c r="I19" s="63">
        <v>12</v>
      </c>
      <c r="J19" s="60">
        <v>4</v>
      </c>
      <c r="K19" s="60"/>
      <c r="L19" s="60">
        <v>8</v>
      </c>
      <c r="M19" s="64">
        <f t="shared" si="1"/>
        <v>153</v>
      </c>
      <c r="N19" s="55" t="s">
        <v>99</v>
      </c>
      <c r="O19" s="211"/>
      <c r="P19" s="202"/>
      <c r="Q19" s="211"/>
      <c r="R19" s="212"/>
      <c r="S19" s="213"/>
      <c r="T19" s="208"/>
      <c r="U19" s="214"/>
      <c r="V19" s="210"/>
      <c r="W19" s="210"/>
      <c r="X19" s="210"/>
    </row>
    <row r="20" spans="1:24" s="54" customFormat="1" ht="15.75">
      <c r="A20" s="82" t="s">
        <v>91</v>
      </c>
      <c r="B20" s="203" t="s">
        <v>275</v>
      </c>
      <c r="C20" s="204"/>
      <c r="D20" s="204">
        <v>1</v>
      </c>
      <c r="E20" s="204"/>
      <c r="F20" s="205"/>
      <c r="G20" s="85">
        <v>2</v>
      </c>
      <c r="H20" s="187">
        <f t="shared" si="0"/>
        <v>60</v>
      </c>
      <c r="I20" s="63">
        <v>4</v>
      </c>
      <c r="J20" s="60">
        <v>4</v>
      </c>
      <c r="K20" s="60"/>
      <c r="L20" s="60"/>
      <c r="M20" s="64">
        <f t="shared" si="1"/>
        <v>56</v>
      </c>
      <c r="N20" s="55" t="s">
        <v>81</v>
      </c>
      <c r="O20" s="211"/>
      <c r="P20" s="202"/>
      <c r="Q20" s="211"/>
      <c r="R20" s="212"/>
      <c r="S20" s="213"/>
      <c r="T20" s="208"/>
      <c r="U20" s="214"/>
      <c r="V20" s="210"/>
      <c r="W20" s="210"/>
      <c r="X20" s="210"/>
    </row>
    <row r="21" spans="1:24" s="53" customFormat="1" ht="15.75">
      <c r="A21" s="82" t="s">
        <v>92</v>
      </c>
      <c r="B21" s="56" t="s">
        <v>102</v>
      </c>
      <c r="C21" s="72"/>
      <c r="D21" s="72"/>
      <c r="E21" s="72"/>
      <c r="F21" s="72"/>
      <c r="G21" s="73">
        <f>SUM(G22:G23)</f>
        <v>5.5</v>
      </c>
      <c r="H21" s="187">
        <f t="shared" si="0"/>
        <v>165</v>
      </c>
      <c r="I21" s="73">
        <f>SUM(I22:I23)</f>
        <v>24</v>
      </c>
      <c r="J21" s="73">
        <f>SUM(J22:J23)</f>
        <v>8</v>
      </c>
      <c r="K21" s="73">
        <f>SUM(K22:K23)</f>
        <v>16</v>
      </c>
      <c r="L21" s="73"/>
      <c r="M21" s="73">
        <f>SUM(M22:M23)</f>
        <v>141</v>
      </c>
      <c r="N21" s="55"/>
      <c r="O21" s="55"/>
      <c r="P21" s="55"/>
      <c r="Q21" s="55"/>
      <c r="R21" s="55"/>
      <c r="S21" s="215"/>
      <c r="T21" s="215"/>
      <c r="U21" s="215"/>
      <c r="V21" s="216"/>
      <c r="W21" s="216"/>
      <c r="X21" s="216"/>
    </row>
    <row r="22" spans="1:24" s="53" customFormat="1" ht="15.75">
      <c r="A22" s="73" t="s">
        <v>175</v>
      </c>
      <c r="B22" s="56" t="s">
        <v>102</v>
      </c>
      <c r="C22" s="72"/>
      <c r="D22" s="72">
        <v>2</v>
      </c>
      <c r="E22" s="72"/>
      <c r="F22" s="72"/>
      <c r="G22" s="149">
        <v>2.5</v>
      </c>
      <c r="H22" s="187">
        <f t="shared" si="0"/>
        <v>75</v>
      </c>
      <c r="I22" s="63">
        <v>12</v>
      </c>
      <c r="J22" s="60">
        <v>4</v>
      </c>
      <c r="K22" s="60">
        <v>8</v>
      </c>
      <c r="L22" s="60"/>
      <c r="M22" s="64">
        <f>H22-I22</f>
        <v>63</v>
      </c>
      <c r="N22" s="55"/>
      <c r="O22" s="55" t="s">
        <v>99</v>
      </c>
      <c r="P22" s="55"/>
      <c r="Q22" s="55"/>
      <c r="R22" s="55"/>
      <c r="S22" s="215"/>
      <c r="T22" s="215"/>
      <c r="U22" s="215"/>
      <c r="V22" s="216"/>
      <c r="W22" s="216"/>
      <c r="X22" s="216"/>
    </row>
    <row r="23" spans="1:24" s="53" customFormat="1" ht="15.75">
      <c r="A23" s="73" t="s">
        <v>176</v>
      </c>
      <c r="B23" s="56" t="s">
        <v>102</v>
      </c>
      <c r="C23" s="72">
        <v>3</v>
      </c>
      <c r="D23" s="72"/>
      <c r="E23" s="72"/>
      <c r="F23" s="72"/>
      <c r="G23" s="149">
        <v>3</v>
      </c>
      <c r="H23" s="187">
        <f t="shared" si="0"/>
        <v>90</v>
      </c>
      <c r="I23" s="63">
        <v>12</v>
      </c>
      <c r="J23" s="60">
        <v>4</v>
      </c>
      <c r="K23" s="60">
        <v>8</v>
      </c>
      <c r="L23" s="60"/>
      <c r="M23" s="64">
        <f>H23-I23</f>
        <v>78</v>
      </c>
      <c r="N23" s="55"/>
      <c r="O23" s="55"/>
      <c r="P23" s="55" t="s">
        <v>99</v>
      </c>
      <c r="Q23" s="55"/>
      <c r="R23" s="55"/>
      <c r="S23" s="215"/>
      <c r="T23" s="215"/>
      <c r="U23" s="215"/>
      <c r="V23" s="216"/>
      <c r="W23" s="216"/>
      <c r="X23" s="216"/>
    </row>
    <row r="24" spans="1:24" s="54" customFormat="1" ht="15.75">
      <c r="A24" s="83" t="s">
        <v>93</v>
      </c>
      <c r="B24" s="56" t="s">
        <v>104</v>
      </c>
      <c r="C24" s="72">
        <v>3</v>
      </c>
      <c r="D24" s="72"/>
      <c r="E24" s="72"/>
      <c r="F24" s="72"/>
      <c r="G24" s="73">
        <v>4</v>
      </c>
      <c r="H24" s="187">
        <f t="shared" si="0"/>
        <v>120</v>
      </c>
      <c r="I24" s="63">
        <v>12</v>
      </c>
      <c r="J24" s="60">
        <v>4</v>
      </c>
      <c r="K24" s="60"/>
      <c r="L24" s="60">
        <v>8</v>
      </c>
      <c r="M24" s="64">
        <f>H24-I24</f>
        <v>108</v>
      </c>
      <c r="N24" s="55"/>
      <c r="O24" s="55"/>
      <c r="P24" s="55" t="s">
        <v>99</v>
      </c>
      <c r="Q24" s="55"/>
      <c r="R24" s="55"/>
      <c r="S24" s="215"/>
      <c r="T24" s="215"/>
      <c r="U24" s="215"/>
      <c r="V24" s="216"/>
      <c r="W24" s="216"/>
      <c r="X24" s="216"/>
    </row>
    <row r="25" spans="1:24" s="53" customFormat="1" ht="31.5">
      <c r="A25" s="82" t="s">
        <v>94</v>
      </c>
      <c r="B25" s="56" t="s">
        <v>106</v>
      </c>
      <c r="C25" s="72"/>
      <c r="D25" s="72">
        <v>4</v>
      </c>
      <c r="E25" s="72"/>
      <c r="F25" s="72"/>
      <c r="G25" s="149">
        <v>3.5</v>
      </c>
      <c r="H25" s="187">
        <f t="shared" si="0"/>
        <v>105</v>
      </c>
      <c r="I25" s="63">
        <v>12</v>
      </c>
      <c r="J25" s="60">
        <v>4</v>
      </c>
      <c r="K25" s="60">
        <v>8</v>
      </c>
      <c r="L25" s="60"/>
      <c r="M25" s="64">
        <f>H25-I25</f>
        <v>93</v>
      </c>
      <c r="N25" s="55"/>
      <c r="O25" s="55"/>
      <c r="P25" s="55"/>
      <c r="Q25" s="55" t="s">
        <v>99</v>
      </c>
      <c r="R25" s="55"/>
      <c r="S25" s="215"/>
      <c r="T25" s="215"/>
      <c r="U25" s="215"/>
      <c r="V25" s="216"/>
      <c r="W25" s="216"/>
      <c r="X25" s="216"/>
    </row>
    <row r="26" spans="1:24" s="53" customFormat="1" ht="15.75">
      <c r="A26" s="82" t="s">
        <v>177</v>
      </c>
      <c r="B26" s="56" t="s">
        <v>108</v>
      </c>
      <c r="C26" s="72"/>
      <c r="D26" s="72"/>
      <c r="E26" s="72"/>
      <c r="F26" s="72"/>
      <c r="G26" s="149">
        <f>SUM(G27:G28)</f>
        <v>11</v>
      </c>
      <c r="H26" s="187">
        <f t="shared" si="0"/>
        <v>330</v>
      </c>
      <c r="I26" s="149">
        <f>SUM(I27:I28)</f>
        <v>24</v>
      </c>
      <c r="J26" s="149">
        <f>SUM(J27:J28)</f>
        <v>8</v>
      </c>
      <c r="K26" s="149"/>
      <c r="L26" s="149">
        <f>SUM(L27:L28)</f>
        <v>16</v>
      </c>
      <c r="M26" s="149">
        <f>SUM(M27:M28)</f>
        <v>306</v>
      </c>
      <c r="N26" s="55"/>
      <c r="O26" s="55"/>
      <c r="P26" s="55"/>
      <c r="Q26" s="55"/>
      <c r="R26" s="55"/>
      <c r="S26" s="215"/>
      <c r="T26" s="215"/>
      <c r="U26" s="215"/>
      <c r="V26" s="216"/>
      <c r="W26" s="216"/>
      <c r="X26" s="216"/>
    </row>
    <row r="27" spans="1:24" s="53" customFormat="1" ht="15.75">
      <c r="A27" s="82" t="s">
        <v>178</v>
      </c>
      <c r="B27" s="56" t="s">
        <v>108</v>
      </c>
      <c r="C27" s="72">
        <v>1</v>
      </c>
      <c r="D27" s="72"/>
      <c r="E27" s="72"/>
      <c r="F27" s="72"/>
      <c r="G27" s="149">
        <v>6.5</v>
      </c>
      <c r="H27" s="187">
        <f t="shared" si="0"/>
        <v>195</v>
      </c>
      <c r="I27" s="63">
        <v>12</v>
      </c>
      <c r="J27" s="60">
        <v>4</v>
      </c>
      <c r="K27" s="60"/>
      <c r="L27" s="60">
        <v>8</v>
      </c>
      <c r="M27" s="64">
        <f>H27-I27</f>
        <v>183</v>
      </c>
      <c r="N27" s="55" t="s">
        <v>99</v>
      </c>
      <c r="O27" s="55"/>
      <c r="P27" s="55"/>
      <c r="Q27" s="55"/>
      <c r="R27" s="55"/>
      <c r="S27" s="215"/>
      <c r="T27" s="215"/>
      <c r="U27" s="215"/>
      <c r="V27" s="216"/>
      <c r="W27" s="216"/>
      <c r="X27" s="216"/>
    </row>
    <row r="28" spans="1:24" s="53" customFormat="1" ht="15.75">
      <c r="A28" s="82" t="s">
        <v>179</v>
      </c>
      <c r="B28" s="56" t="s">
        <v>108</v>
      </c>
      <c r="C28" s="72">
        <v>2</v>
      </c>
      <c r="D28" s="72"/>
      <c r="E28" s="72"/>
      <c r="F28" s="72"/>
      <c r="G28" s="149">
        <v>4.5</v>
      </c>
      <c r="H28" s="187">
        <f t="shared" si="0"/>
        <v>135</v>
      </c>
      <c r="I28" s="63">
        <v>12</v>
      </c>
      <c r="J28" s="60">
        <v>4</v>
      </c>
      <c r="K28" s="60"/>
      <c r="L28" s="60">
        <v>8</v>
      </c>
      <c r="M28" s="64">
        <f>H28-I28</f>
        <v>123</v>
      </c>
      <c r="N28" s="55"/>
      <c r="O28" s="55" t="s">
        <v>99</v>
      </c>
      <c r="P28" s="55"/>
      <c r="Q28" s="55"/>
      <c r="R28" s="55"/>
      <c r="S28" s="215"/>
      <c r="T28" s="215"/>
      <c r="U28" s="215"/>
      <c r="V28" s="216"/>
      <c r="W28" s="216"/>
      <c r="X28" s="216"/>
    </row>
    <row r="29" spans="1:24" s="53" customFormat="1" ht="31.5">
      <c r="A29" s="82" t="s">
        <v>180</v>
      </c>
      <c r="B29" s="56" t="s">
        <v>111</v>
      </c>
      <c r="C29" s="72"/>
      <c r="D29" s="72">
        <v>3</v>
      </c>
      <c r="E29" s="72"/>
      <c r="F29" s="72"/>
      <c r="G29" s="149">
        <v>3</v>
      </c>
      <c r="H29" s="187">
        <f t="shared" si="0"/>
        <v>90</v>
      </c>
      <c r="I29" s="63">
        <v>12</v>
      </c>
      <c r="J29" s="60">
        <v>4</v>
      </c>
      <c r="K29" s="60"/>
      <c r="L29" s="60">
        <v>8</v>
      </c>
      <c r="M29" s="64">
        <f>H29-I29</f>
        <v>78</v>
      </c>
      <c r="N29" s="55"/>
      <c r="O29" s="55"/>
      <c r="P29" s="55" t="s">
        <v>99</v>
      </c>
      <c r="Q29" s="55"/>
      <c r="R29" s="55"/>
      <c r="S29" s="215"/>
      <c r="T29" s="215"/>
      <c r="U29" s="215"/>
      <c r="V29" s="216"/>
      <c r="W29" s="216"/>
      <c r="X29" s="216"/>
    </row>
    <row r="30" spans="1:24" s="53" customFormat="1" ht="15.75">
      <c r="A30" s="82" t="s">
        <v>181</v>
      </c>
      <c r="B30" s="56" t="s">
        <v>113</v>
      </c>
      <c r="C30" s="72"/>
      <c r="D30" s="72"/>
      <c r="E30" s="72"/>
      <c r="F30" s="72"/>
      <c r="G30" s="149">
        <f>SUM(G31:G32)</f>
        <v>7</v>
      </c>
      <c r="H30" s="187">
        <f t="shared" si="0"/>
        <v>210</v>
      </c>
      <c r="I30" s="149">
        <f>SUM(I31:I32)</f>
        <v>32</v>
      </c>
      <c r="J30" s="149">
        <v>20</v>
      </c>
      <c r="K30" s="149">
        <v>12</v>
      </c>
      <c r="L30" s="149"/>
      <c r="M30" s="149">
        <f>SUM(M31:M32)</f>
        <v>178</v>
      </c>
      <c r="N30" s="55"/>
      <c r="O30" s="55"/>
      <c r="P30" s="55"/>
      <c r="Q30" s="55"/>
      <c r="R30" s="55"/>
      <c r="S30" s="215"/>
      <c r="T30" s="215"/>
      <c r="U30" s="215"/>
      <c r="V30" s="216"/>
      <c r="W30" s="216"/>
      <c r="X30" s="216"/>
    </row>
    <row r="31" spans="1:24" s="53" customFormat="1" ht="15.75">
      <c r="A31" s="158" t="s">
        <v>182</v>
      </c>
      <c r="B31" s="56" t="s">
        <v>113</v>
      </c>
      <c r="C31" s="72"/>
      <c r="D31" s="72">
        <v>1</v>
      </c>
      <c r="E31" s="72"/>
      <c r="F31" s="72"/>
      <c r="G31" s="149">
        <v>3.5</v>
      </c>
      <c r="H31" s="187">
        <f t="shared" si="0"/>
        <v>105</v>
      </c>
      <c r="I31" s="62">
        <v>16</v>
      </c>
      <c r="J31" s="197" t="s">
        <v>115</v>
      </c>
      <c r="K31" s="197" t="s">
        <v>116</v>
      </c>
      <c r="L31" s="60"/>
      <c r="M31" s="64">
        <f>H31-I31</f>
        <v>89</v>
      </c>
      <c r="N31" s="55" t="s">
        <v>117</v>
      </c>
      <c r="O31" s="55"/>
      <c r="P31" s="55"/>
      <c r="Q31" s="55"/>
      <c r="R31" s="55"/>
      <c r="S31" s="215"/>
      <c r="T31" s="215"/>
      <c r="U31" s="215"/>
      <c r="V31" s="216"/>
      <c r="W31" s="216"/>
      <c r="X31" s="216"/>
    </row>
    <row r="32" spans="1:24" s="53" customFormat="1" ht="15.75">
      <c r="A32" s="158" t="s">
        <v>183</v>
      </c>
      <c r="B32" s="56" t="s">
        <v>113</v>
      </c>
      <c r="C32" s="72">
        <v>2</v>
      </c>
      <c r="D32" s="72"/>
      <c r="E32" s="72"/>
      <c r="F32" s="72"/>
      <c r="G32" s="149">
        <v>3.5</v>
      </c>
      <c r="H32" s="187">
        <f t="shared" si="0"/>
        <v>105</v>
      </c>
      <c r="I32" s="62">
        <v>16</v>
      </c>
      <c r="J32" s="197" t="s">
        <v>115</v>
      </c>
      <c r="K32" s="197" t="s">
        <v>116</v>
      </c>
      <c r="L32" s="60"/>
      <c r="M32" s="64">
        <f>H32-I32</f>
        <v>89</v>
      </c>
      <c r="N32" s="55"/>
      <c r="O32" s="55" t="s">
        <v>117</v>
      </c>
      <c r="P32" s="55"/>
      <c r="Q32" s="55"/>
      <c r="R32" s="55"/>
      <c r="S32" s="215"/>
      <c r="T32" s="215"/>
      <c r="U32" s="215"/>
      <c r="V32" s="216"/>
      <c r="W32" s="216"/>
      <c r="X32" s="216"/>
    </row>
    <row r="33" spans="1:24" s="53" customFormat="1" ht="15.75" customHeight="1" thickBot="1">
      <c r="A33" s="84"/>
      <c r="B33" s="56"/>
      <c r="C33" s="72"/>
      <c r="D33" s="72"/>
      <c r="E33" s="72"/>
      <c r="F33" s="72"/>
      <c r="G33" s="149"/>
      <c r="H33" s="187"/>
      <c r="I33" s="63"/>
      <c r="J33" s="60"/>
      <c r="K33" s="60"/>
      <c r="L33" s="60"/>
      <c r="M33" s="64"/>
      <c r="N33" s="55"/>
      <c r="O33" s="55"/>
      <c r="P33" s="55"/>
      <c r="Q33" s="55"/>
      <c r="R33" s="55"/>
      <c r="S33" s="215"/>
      <c r="T33" s="215"/>
      <c r="U33" s="215"/>
      <c r="V33" s="216"/>
      <c r="W33" s="216"/>
      <c r="X33" s="216"/>
    </row>
    <row r="34" spans="1:24" s="53" customFormat="1" ht="21" customHeight="1" thickBot="1">
      <c r="A34" s="541" t="s">
        <v>95</v>
      </c>
      <c r="B34" s="542"/>
      <c r="C34" s="543"/>
      <c r="D34" s="543"/>
      <c r="E34" s="543"/>
      <c r="F34" s="544"/>
      <c r="G34" s="217">
        <f>SUM(G11,G15:G21,G24:G26,G29:G30,G33)</f>
        <v>63.5</v>
      </c>
      <c r="H34" s="217">
        <f>SUM(H11,H15:H21,H24:H26,H29:H30,H33)</f>
        <v>1905</v>
      </c>
      <c r="I34" s="217">
        <f>SUM(I11,I15:I21,I24:I26,I29:I30,I33)</f>
        <v>148</v>
      </c>
      <c r="J34" s="217">
        <f>SUM(J11,J15:J21,J24:J26,J29:J30,J33)</f>
        <v>60</v>
      </c>
      <c r="K34" s="218"/>
      <c r="L34" s="217">
        <f>SUM(L11,L15:L21,L24:L26,L29:L30,L33)</f>
        <v>40</v>
      </c>
      <c r="M34" s="217">
        <f>SUM(M11,M15:M21,M24:M26,M29:M30,M33)</f>
        <v>1517</v>
      </c>
      <c r="N34" s="219" t="s">
        <v>276</v>
      </c>
      <c r="O34" s="220" t="s">
        <v>120</v>
      </c>
      <c r="P34" s="220" t="s">
        <v>158</v>
      </c>
      <c r="Q34" s="220" t="s">
        <v>144</v>
      </c>
      <c r="R34" s="220" t="s">
        <v>96</v>
      </c>
      <c r="S34" s="177"/>
      <c r="T34" s="221"/>
      <c r="U34" s="221"/>
      <c r="V34" s="222"/>
      <c r="W34" s="221" t="s">
        <v>81</v>
      </c>
      <c r="X34" s="222"/>
    </row>
    <row r="35" spans="1:24" s="57" customFormat="1" ht="15" customHeight="1" thickBot="1">
      <c r="A35" s="589" t="s">
        <v>184</v>
      </c>
      <c r="B35" s="590"/>
      <c r="C35" s="590"/>
      <c r="D35" s="590"/>
      <c r="E35" s="590"/>
      <c r="F35" s="590"/>
      <c r="G35" s="590"/>
      <c r="H35" s="590"/>
      <c r="I35" s="590"/>
      <c r="J35" s="590"/>
      <c r="K35" s="590"/>
      <c r="L35" s="590"/>
      <c r="M35" s="590"/>
      <c r="N35" s="590"/>
      <c r="O35" s="590"/>
      <c r="P35" s="590"/>
      <c r="Q35" s="590"/>
      <c r="R35" s="590"/>
      <c r="S35" s="590"/>
      <c r="T35" s="590"/>
      <c r="U35" s="590"/>
      <c r="V35" s="590"/>
      <c r="W35" s="590"/>
      <c r="X35" s="591"/>
    </row>
    <row r="36" spans="1:24" s="54" customFormat="1" ht="15.75">
      <c r="A36" s="86" t="s">
        <v>97</v>
      </c>
      <c r="B36" s="353" t="s">
        <v>123</v>
      </c>
      <c r="C36" s="149"/>
      <c r="D36" s="149">
        <v>2</v>
      </c>
      <c r="E36" s="149"/>
      <c r="F36" s="149"/>
      <c r="G36" s="149">
        <v>3</v>
      </c>
      <c r="H36" s="149">
        <v>90</v>
      </c>
      <c r="I36" s="108">
        <v>12</v>
      </c>
      <c r="J36" s="65">
        <v>4</v>
      </c>
      <c r="K36" s="109">
        <v>8</v>
      </c>
      <c r="L36" s="109"/>
      <c r="M36" s="157">
        <f aca="true" t="shared" si="2" ref="M36:M41">H36-I36</f>
        <v>78</v>
      </c>
      <c r="N36" s="110"/>
      <c r="O36" s="110" t="s">
        <v>99</v>
      </c>
      <c r="P36" s="110"/>
      <c r="Q36" s="110"/>
      <c r="R36" s="110"/>
      <c r="S36" s="110"/>
      <c r="T36" s="223"/>
      <c r="U36" s="110"/>
      <c r="V36" s="224"/>
      <c r="W36" s="110"/>
      <c r="X36" s="110"/>
    </row>
    <row r="37" spans="1:24" s="54" customFormat="1" ht="15.75">
      <c r="A37" s="82" t="s">
        <v>100</v>
      </c>
      <c r="B37" s="354" t="s">
        <v>124</v>
      </c>
      <c r="C37" s="73"/>
      <c r="D37" s="73">
        <v>6</v>
      </c>
      <c r="E37" s="73"/>
      <c r="F37" s="73"/>
      <c r="G37" s="149">
        <v>3.5</v>
      </c>
      <c r="H37" s="58">
        <f>30*G37</f>
        <v>105</v>
      </c>
      <c r="I37" s="75">
        <v>12</v>
      </c>
      <c r="J37" s="62">
        <v>4</v>
      </c>
      <c r="K37" s="72">
        <v>8</v>
      </c>
      <c r="L37" s="72"/>
      <c r="M37" s="154">
        <f t="shared" si="2"/>
        <v>93</v>
      </c>
      <c r="N37" s="55"/>
      <c r="O37" s="55"/>
      <c r="P37" s="55"/>
      <c r="Q37" s="55"/>
      <c r="R37" s="55"/>
      <c r="S37" s="55" t="s">
        <v>99</v>
      </c>
      <c r="T37" s="225"/>
      <c r="U37" s="55"/>
      <c r="V37" s="226"/>
      <c r="W37" s="55"/>
      <c r="X37" s="55"/>
    </row>
    <row r="38" spans="1:24" s="54" customFormat="1" ht="15.75">
      <c r="A38" s="82" t="s">
        <v>101</v>
      </c>
      <c r="B38" s="354" t="s">
        <v>125</v>
      </c>
      <c r="C38" s="73"/>
      <c r="D38" s="73">
        <v>3</v>
      </c>
      <c r="E38" s="73"/>
      <c r="F38" s="73"/>
      <c r="G38" s="73">
        <v>6</v>
      </c>
      <c r="H38" s="68">
        <f aca="true" t="shared" si="3" ref="H38:H66">30*G38</f>
        <v>180</v>
      </c>
      <c r="I38" s="75">
        <f>SUM(J38:L38)</f>
        <v>16</v>
      </c>
      <c r="J38" s="62">
        <v>8</v>
      </c>
      <c r="K38" s="72">
        <v>8</v>
      </c>
      <c r="L38" s="72"/>
      <c r="M38" s="154">
        <f t="shared" si="2"/>
        <v>164</v>
      </c>
      <c r="N38" s="55"/>
      <c r="O38" s="55"/>
      <c r="P38" s="55" t="s">
        <v>285</v>
      </c>
      <c r="Q38" s="59"/>
      <c r="R38" s="227"/>
      <c r="S38" s="59"/>
      <c r="T38" s="227"/>
      <c r="U38" s="59"/>
      <c r="V38" s="228"/>
      <c r="W38" s="59"/>
      <c r="X38" s="59"/>
    </row>
    <row r="39" spans="1:24" s="54" customFormat="1" ht="15.75">
      <c r="A39" s="82" t="s">
        <v>103</v>
      </c>
      <c r="B39" s="354" t="s">
        <v>126</v>
      </c>
      <c r="C39" s="73"/>
      <c r="D39" s="60">
        <v>3</v>
      </c>
      <c r="E39" s="60"/>
      <c r="F39" s="61"/>
      <c r="G39" s="73">
        <v>3</v>
      </c>
      <c r="H39" s="58">
        <f t="shared" si="3"/>
        <v>90</v>
      </c>
      <c r="I39" s="63">
        <v>4</v>
      </c>
      <c r="J39" s="60">
        <v>4</v>
      </c>
      <c r="K39" s="60"/>
      <c r="L39" s="60"/>
      <c r="M39" s="64">
        <f t="shared" si="2"/>
        <v>86</v>
      </c>
      <c r="N39" s="55"/>
      <c r="O39" s="55"/>
      <c r="P39" s="55" t="s">
        <v>81</v>
      </c>
      <c r="Q39" s="59"/>
      <c r="R39" s="227"/>
      <c r="S39" s="59"/>
      <c r="T39" s="227"/>
      <c r="U39" s="59"/>
      <c r="V39" s="228"/>
      <c r="W39" s="59"/>
      <c r="X39" s="59"/>
    </row>
    <row r="40" spans="1:24" s="54" customFormat="1" ht="15.75">
      <c r="A40" s="82" t="s">
        <v>105</v>
      </c>
      <c r="B40" s="355" t="s">
        <v>147</v>
      </c>
      <c r="C40" s="73"/>
      <c r="D40" s="73">
        <v>1</v>
      </c>
      <c r="E40" s="73"/>
      <c r="F40" s="73"/>
      <c r="G40" s="149">
        <v>3</v>
      </c>
      <c r="H40" s="58">
        <f t="shared" si="3"/>
        <v>90</v>
      </c>
      <c r="I40" s="75">
        <f>SUM(J40:L40)</f>
        <v>8</v>
      </c>
      <c r="J40" s="73">
        <v>4</v>
      </c>
      <c r="K40" s="73">
        <v>4</v>
      </c>
      <c r="L40" s="72"/>
      <c r="M40" s="154">
        <f t="shared" si="2"/>
        <v>82</v>
      </c>
      <c r="N40" s="55" t="s">
        <v>148</v>
      </c>
      <c r="O40" s="55"/>
      <c r="P40" s="55"/>
      <c r="Q40" s="55"/>
      <c r="R40" s="55"/>
      <c r="S40" s="55"/>
      <c r="T40" s="225"/>
      <c r="U40" s="55"/>
      <c r="V40" s="226"/>
      <c r="W40" s="55"/>
      <c r="X40" s="55"/>
    </row>
    <row r="41" spans="1:24" s="54" customFormat="1" ht="15.75">
      <c r="A41" s="86" t="s">
        <v>107</v>
      </c>
      <c r="B41" s="354" t="s">
        <v>151</v>
      </c>
      <c r="C41" s="73"/>
      <c r="D41" s="73">
        <v>3</v>
      </c>
      <c r="E41" s="73"/>
      <c r="F41" s="73"/>
      <c r="G41" s="73">
        <v>4</v>
      </c>
      <c r="H41" s="58">
        <f t="shared" si="3"/>
        <v>120</v>
      </c>
      <c r="I41" s="75">
        <v>8</v>
      </c>
      <c r="J41" s="62">
        <v>4</v>
      </c>
      <c r="K41" s="73">
        <v>4</v>
      </c>
      <c r="L41" s="72"/>
      <c r="M41" s="154">
        <f t="shared" si="2"/>
        <v>112</v>
      </c>
      <c r="N41" s="55"/>
      <c r="O41" s="55"/>
      <c r="P41" s="55" t="s">
        <v>148</v>
      </c>
      <c r="Q41" s="55"/>
      <c r="R41" s="55"/>
      <c r="S41" s="55"/>
      <c r="T41" s="225"/>
      <c r="U41" s="55"/>
      <c r="V41" s="226"/>
      <c r="W41" s="55"/>
      <c r="X41" s="55"/>
    </row>
    <row r="42" spans="1:24" s="54" customFormat="1" ht="31.5">
      <c r="A42" s="82" t="s">
        <v>109</v>
      </c>
      <c r="B42" s="354" t="s">
        <v>127</v>
      </c>
      <c r="C42" s="73"/>
      <c r="D42" s="73"/>
      <c r="E42" s="73"/>
      <c r="F42" s="73"/>
      <c r="G42" s="149">
        <f>SUM(G43:G45)</f>
        <v>7</v>
      </c>
      <c r="H42" s="68">
        <f t="shared" si="3"/>
        <v>210</v>
      </c>
      <c r="I42" s="65">
        <f>SUM(I43:I45)</f>
        <v>28</v>
      </c>
      <c r="J42" s="65">
        <f>SUM(J43:J45)</f>
        <v>8</v>
      </c>
      <c r="K42" s="65">
        <f>SUM(K43:K45)</f>
        <v>16</v>
      </c>
      <c r="L42" s="65">
        <f>SUM(L43:L45)</f>
        <v>4</v>
      </c>
      <c r="M42" s="65">
        <f>SUM(M43:M45)</f>
        <v>182</v>
      </c>
      <c r="N42" s="59"/>
      <c r="O42" s="59"/>
      <c r="P42" s="59"/>
      <c r="Q42" s="59"/>
      <c r="R42" s="215"/>
      <c r="S42" s="59"/>
      <c r="T42" s="227"/>
      <c r="U42" s="59"/>
      <c r="V42" s="228"/>
      <c r="W42" s="59"/>
      <c r="X42" s="59"/>
    </row>
    <row r="43" spans="1:24" s="67" customFormat="1" ht="31.5">
      <c r="A43" s="158" t="s">
        <v>185</v>
      </c>
      <c r="B43" s="354" t="s">
        <v>127</v>
      </c>
      <c r="C43" s="73"/>
      <c r="D43" s="60">
        <v>4</v>
      </c>
      <c r="E43" s="73"/>
      <c r="F43" s="73"/>
      <c r="G43" s="149">
        <v>3</v>
      </c>
      <c r="H43" s="68">
        <f t="shared" si="3"/>
        <v>90</v>
      </c>
      <c r="I43" s="75">
        <v>12</v>
      </c>
      <c r="J43" s="62">
        <v>4</v>
      </c>
      <c r="K43" s="73">
        <v>8</v>
      </c>
      <c r="L43" s="73"/>
      <c r="M43" s="154">
        <f>H43-I43</f>
        <v>78</v>
      </c>
      <c r="N43" s="59"/>
      <c r="O43" s="66"/>
      <c r="P43" s="66"/>
      <c r="Q43" s="55" t="s">
        <v>99</v>
      </c>
      <c r="R43" s="229"/>
      <c r="S43" s="66"/>
      <c r="T43" s="229"/>
      <c r="U43" s="66"/>
      <c r="V43" s="230"/>
      <c r="W43" s="66"/>
      <c r="X43" s="66"/>
    </row>
    <row r="44" spans="1:24" s="67" customFormat="1" ht="31.5">
      <c r="A44" s="83" t="s">
        <v>186</v>
      </c>
      <c r="B44" s="354" t="s">
        <v>127</v>
      </c>
      <c r="C44" s="73">
        <v>5</v>
      </c>
      <c r="D44" s="73"/>
      <c r="E44" s="73"/>
      <c r="F44" s="73"/>
      <c r="G44" s="149">
        <v>3</v>
      </c>
      <c r="H44" s="68">
        <f t="shared" si="3"/>
        <v>90</v>
      </c>
      <c r="I44" s="75">
        <v>12</v>
      </c>
      <c r="J44" s="62">
        <v>4</v>
      </c>
      <c r="K44" s="73">
        <v>8</v>
      </c>
      <c r="L44" s="73"/>
      <c r="M44" s="154">
        <f>H44-I44</f>
        <v>78</v>
      </c>
      <c r="N44" s="59"/>
      <c r="O44" s="66"/>
      <c r="P44" s="66"/>
      <c r="Q44" s="66"/>
      <c r="R44" s="188" t="s">
        <v>99</v>
      </c>
      <c r="S44" s="66"/>
      <c r="T44" s="229"/>
      <c r="U44" s="66"/>
      <c r="V44" s="230"/>
      <c r="W44" s="66"/>
      <c r="X44" s="66"/>
    </row>
    <row r="45" spans="1:24" s="54" customFormat="1" ht="31.5">
      <c r="A45" s="82" t="s">
        <v>189</v>
      </c>
      <c r="B45" s="354" t="s">
        <v>190</v>
      </c>
      <c r="C45" s="73"/>
      <c r="D45" s="73"/>
      <c r="E45" s="73"/>
      <c r="F45" s="73">
        <v>6</v>
      </c>
      <c r="G45" s="149">
        <v>1</v>
      </c>
      <c r="H45" s="68">
        <f t="shared" si="3"/>
        <v>30</v>
      </c>
      <c r="I45" s="75">
        <v>4</v>
      </c>
      <c r="J45" s="73"/>
      <c r="K45" s="73"/>
      <c r="L45" s="73">
        <v>4</v>
      </c>
      <c r="M45" s="154">
        <f>H45-I45</f>
        <v>26</v>
      </c>
      <c r="N45" s="59"/>
      <c r="O45" s="59"/>
      <c r="P45" s="59"/>
      <c r="Q45" s="59"/>
      <c r="R45" s="59"/>
      <c r="S45" s="158" t="s">
        <v>81</v>
      </c>
      <c r="T45" s="59"/>
      <c r="U45" s="59"/>
      <c r="V45" s="59"/>
      <c r="W45" s="59"/>
      <c r="X45" s="59"/>
    </row>
    <row r="46" spans="1:24" s="67" customFormat="1" ht="15.75">
      <c r="A46" s="82" t="s">
        <v>110</v>
      </c>
      <c r="B46" s="354" t="s">
        <v>128</v>
      </c>
      <c r="C46" s="73">
        <v>7</v>
      </c>
      <c r="D46" s="73"/>
      <c r="E46" s="73"/>
      <c r="F46" s="73"/>
      <c r="G46" s="149">
        <v>4</v>
      </c>
      <c r="H46" s="68">
        <f t="shared" si="3"/>
        <v>120</v>
      </c>
      <c r="I46" s="75">
        <v>16</v>
      </c>
      <c r="J46" s="62">
        <v>8</v>
      </c>
      <c r="K46" s="73">
        <v>8</v>
      </c>
      <c r="L46" s="73"/>
      <c r="M46" s="154">
        <f>H46-I46</f>
        <v>104</v>
      </c>
      <c r="N46" s="66"/>
      <c r="O46" s="66"/>
      <c r="P46" s="66"/>
      <c r="Q46" s="66"/>
      <c r="R46" s="66"/>
      <c r="S46" s="66"/>
      <c r="T46" s="158" t="s">
        <v>129</v>
      </c>
      <c r="U46" s="66"/>
      <c r="V46" s="66"/>
      <c r="W46" s="66"/>
      <c r="X46" s="66"/>
    </row>
    <row r="47" spans="1:24" s="67" customFormat="1" ht="15.75">
      <c r="A47" s="82" t="s">
        <v>112</v>
      </c>
      <c r="B47" s="354" t="s">
        <v>130</v>
      </c>
      <c r="C47" s="73"/>
      <c r="D47" s="73"/>
      <c r="E47" s="73"/>
      <c r="F47" s="73"/>
      <c r="G47" s="149">
        <f>SUM(G48:G49)</f>
        <v>5.5</v>
      </c>
      <c r="H47" s="68">
        <f>30*G47</f>
        <v>165</v>
      </c>
      <c r="I47" s="68">
        <f>SUM(I48:I49)</f>
        <v>20</v>
      </c>
      <c r="J47" s="68">
        <f>SUM(J48:J49)</f>
        <v>8</v>
      </c>
      <c r="K47" s="68">
        <f>SUM(K48:K49)</f>
        <v>8</v>
      </c>
      <c r="L47" s="68">
        <f>SUM(L48:L49)</f>
        <v>4</v>
      </c>
      <c r="M47" s="68">
        <f>SUM(M48:M49)</f>
        <v>145</v>
      </c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67" customFormat="1" ht="15.75">
      <c r="A48" s="82" t="s">
        <v>114</v>
      </c>
      <c r="B48" s="354" t="s">
        <v>130</v>
      </c>
      <c r="C48" s="73"/>
      <c r="D48" s="73">
        <v>9</v>
      </c>
      <c r="E48" s="73"/>
      <c r="F48" s="73"/>
      <c r="G48" s="149">
        <v>4</v>
      </c>
      <c r="H48" s="68">
        <f t="shared" si="3"/>
        <v>120</v>
      </c>
      <c r="I48" s="75">
        <v>16</v>
      </c>
      <c r="J48" s="62">
        <v>8</v>
      </c>
      <c r="K48" s="73">
        <v>8</v>
      </c>
      <c r="L48" s="73"/>
      <c r="M48" s="154">
        <f>H48-I48</f>
        <v>104</v>
      </c>
      <c r="N48" s="66"/>
      <c r="O48" s="66"/>
      <c r="P48" s="66"/>
      <c r="Q48" s="66"/>
      <c r="R48" s="66"/>
      <c r="S48" s="66"/>
      <c r="T48" s="66"/>
      <c r="U48" s="66"/>
      <c r="V48" s="158" t="s">
        <v>129</v>
      </c>
      <c r="W48" s="66"/>
      <c r="X48" s="66"/>
    </row>
    <row r="49" spans="1:24" s="67" customFormat="1" ht="31.5">
      <c r="A49" s="82" t="s">
        <v>118</v>
      </c>
      <c r="B49" s="354" t="s">
        <v>191</v>
      </c>
      <c r="C49" s="73"/>
      <c r="D49" s="73"/>
      <c r="E49" s="73"/>
      <c r="F49" s="73" t="s">
        <v>75</v>
      </c>
      <c r="G49" s="149">
        <v>1.5</v>
      </c>
      <c r="H49" s="68">
        <f t="shared" si="3"/>
        <v>45</v>
      </c>
      <c r="I49" s="75">
        <v>4</v>
      </c>
      <c r="J49" s="73"/>
      <c r="K49" s="73"/>
      <c r="L49" s="73">
        <v>4</v>
      </c>
      <c r="M49" s="154">
        <f>H49-I49</f>
        <v>41</v>
      </c>
      <c r="N49" s="66"/>
      <c r="O49" s="66"/>
      <c r="P49" s="66"/>
      <c r="Q49" s="66"/>
      <c r="R49" s="66"/>
      <c r="S49" s="66"/>
      <c r="T49" s="66"/>
      <c r="U49" s="66"/>
      <c r="V49" s="66"/>
      <c r="W49" s="158" t="s">
        <v>81</v>
      </c>
      <c r="X49" s="66"/>
    </row>
    <row r="50" spans="1:24" s="67" customFormat="1" ht="15.75">
      <c r="A50" s="82" t="s">
        <v>119</v>
      </c>
      <c r="B50" s="354" t="s">
        <v>131</v>
      </c>
      <c r="C50" s="73"/>
      <c r="D50" s="73"/>
      <c r="E50" s="73"/>
      <c r="F50" s="73"/>
      <c r="G50" s="149">
        <f>SUM(G51:G52)</f>
        <v>9</v>
      </c>
      <c r="H50" s="68">
        <f t="shared" si="3"/>
        <v>270</v>
      </c>
      <c r="I50" s="68">
        <f>SUM(I51:I52)</f>
        <v>20</v>
      </c>
      <c r="J50" s="68">
        <f>SUM(J51:J52)</f>
        <v>8</v>
      </c>
      <c r="K50" s="68">
        <f>SUM(K51:K52)</f>
        <v>8</v>
      </c>
      <c r="L50" s="68">
        <f>SUM(L51:L52)</f>
        <v>4</v>
      </c>
      <c r="M50" s="68">
        <f>SUM(M51:M52)</f>
        <v>250</v>
      </c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67" customFormat="1" ht="15.75">
      <c r="A51" s="158" t="s">
        <v>187</v>
      </c>
      <c r="B51" s="354" t="s">
        <v>131</v>
      </c>
      <c r="C51" s="69">
        <v>7</v>
      </c>
      <c r="D51" s="72"/>
      <c r="E51" s="72"/>
      <c r="F51" s="70"/>
      <c r="G51" s="149">
        <v>8</v>
      </c>
      <c r="H51" s="68">
        <f t="shared" si="3"/>
        <v>240</v>
      </c>
      <c r="I51" s="75">
        <v>16</v>
      </c>
      <c r="J51" s="62">
        <v>8</v>
      </c>
      <c r="K51" s="73">
        <v>8</v>
      </c>
      <c r="L51" s="72"/>
      <c r="M51" s="154">
        <f>H51-I51</f>
        <v>224</v>
      </c>
      <c r="N51" s="66"/>
      <c r="O51" s="66"/>
      <c r="P51" s="66"/>
      <c r="Q51" s="66"/>
      <c r="R51" s="66"/>
      <c r="S51" s="158"/>
      <c r="T51" s="158" t="s">
        <v>129</v>
      </c>
      <c r="U51" s="66"/>
      <c r="V51" s="66"/>
      <c r="W51" s="66"/>
      <c r="X51" s="66"/>
    </row>
    <row r="52" spans="1:24" s="67" customFormat="1" ht="31.5">
      <c r="A52" s="83" t="s">
        <v>188</v>
      </c>
      <c r="B52" s="354" t="s">
        <v>192</v>
      </c>
      <c r="C52" s="149"/>
      <c r="D52" s="149"/>
      <c r="E52" s="149"/>
      <c r="F52" s="149">
        <v>8</v>
      </c>
      <c r="G52" s="149">
        <v>1</v>
      </c>
      <c r="H52" s="68">
        <f t="shared" si="3"/>
        <v>30</v>
      </c>
      <c r="I52" s="75">
        <v>4</v>
      </c>
      <c r="J52" s="73"/>
      <c r="K52" s="73"/>
      <c r="L52" s="73">
        <v>4</v>
      </c>
      <c r="M52" s="154">
        <f>H52-I52</f>
        <v>26</v>
      </c>
      <c r="N52" s="66"/>
      <c r="O52" s="66"/>
      <c r="P52" s="66"/>
      <c r="Q52" s="66"/>
      <c r="R52" s="66"/>
      <c r="S52" s="158"/>
      <c r="T52" s="66"/>
      <c r="U52" s="158" t="s">
        <v>81</v>
      </c>
      <c r="V52" s="66"/>
      <c r="W52" s="66"/>
      <c r="X52" s="66"/>
    </row>
    <row r="53" spans="1:24" s="67" customFormat="1" ht="15.75">
      <c r="A53" s="82" t="s">
        <v>193</v>
      </c>
      <c r="B53" s="354" t="s">
        <v>132</v>
      </c>
      <c r="C53" s="69">
        <v>6</v>
      </c>
      <c r="D53" s="73"/>
      <c r="E53" s="73"/>
      <c r="F53" s="73"/>
      <c r="G53" s="149">
        <v>6</v>
      </c>
      <c r="H53" s="68">
        <f t="shared" si="3"/>
        <v>180</v>
      </c>
      <c r="I53" s="68">
        <f aca="true" t="shared" si="4" ref="I53:M54">SUM(I54:I55)</f>
        <v>12</v>
      </c>
      <c r="J53" s="62">
        <v>8</v>
      </c>
      <c r="K53" s="73">
        <v>4</v>
      </c>
      <c r="L53" s="72"/>
      <c r="M53" s="154">
        <f>H53-I53</f>
        <v>168</v>
      </c>
      <c r="N53" s="66"/>
      <c r="O53" s="66"/>
      <c r="P53" s="66"/>
      <c r="Q53" s="66"/>
      <c r="R53" s="66"/>
      <c r="S53" s="158" t="s">
        <v>99</v>
      </c>
      <c r="T53" s="66"/>
      <c r="U53" s="66"/>
      <c r="V53" s="66"/>
      <c r="W53" s="66"/>
      <c r="X53" s="66"/>
    </row>
    <row r="54" spans="1:24" s="67" customFormat="1" ht="31.5">
      <c r="A54" s="231" t="s">
        <v>194</v>
      </c>
      <c r="B54" s="356" t="s">
        <v>133</v>
      </c>
      <c r="C54" s="85"/>
      <c r="D54" s="85"/>
      <c r="E54" s="85"/>
      <c r="F54" s="85"/>
      <c r="G54" s="85">
        <v>6</v>
      </c>
      <c r="H54" s="68">
        <f t="shared" si="3"/>
        <v>180</v>
      </c>
      <c r="I54" s="68">
        <f t="shared" si="4"/>
        <v>8</v>
      </c>
      <c r="J54" s="68">
        <f t="shared" si="4"/>
        <v>8</v>
      </c>
      <c r="K54" s="68">
        <f t="shared" si="4"/>
        <v>0</v>
      </c>
      <c r="L54" s="68">
        <f t="shared" si="4"/>
        <v>0</v>
      </c>
      <c r="M54" s="68">
        <f t="shared" si="4"/>
        <v>172</v>
      </c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</row>
    <row r="55" spans="1:24" s="67" customFormat="1" ht="15.75">
      <c r="A55" s="82" t="s">
        <v>195</v>
      </c>
      <c r="B55" s="357" t="s">
        <v>134</v>
      </c>
      <c r="C55" s="70"/>
      <c r="D55" s="71">
        <v>4</v>
      </c>
      <c r="E55" s="72"/>
      <c r="F55" s="71"/>
      <c r="G55" s="73">
        <v>3</v>
      </c>
      <c r="H55" s="68">
        <f t="shared" si="3"/>
        <v>90</v>
      </c>
      <c r="I55" s="108">
        <v>4</v>
      </c>
      <c r="J55" s="74">
        <v>4</v>
      </c>
      <c r="K55" s="72"/>
      <c r="L55" s="72"/>
      <c r="M55" s="74">
        <f>H55-I55</f>
        <v>86</v>
      </c>
      <c r="N55" s="158"/>
      <c r="O55" s="158"/>
      <c r="P55" s="158"/>
      <c r="Q55" s="158" t="s">
        <v>81</v>
      </c>
      <c r="R55" s="158"/>
      <c r="S55" s="188"/>
      <c r="T55" s="188"/>
      <c r="U55" s="232"/>
      <c r="V55" s="188"/>
      <c r="W55" s="66"/>
      <c r="X55" s="66"/>
    </row>
    <row r="56" spans="1:24" s="67" customFormat="1" ht="15.75">
      <c r="A56" s="82" t="s">
        <v>196</v>
      </c>
      <c r="B56" s="357" t="s">
        <v>135</v>
      </c>
      <c r="C56" s="72">
        <v>9</v>
      </c>
      <c r="D56" s="72"/>
      <c r="E56" s="72"/>
      <c r="F56" s="71"/>
      <c r="G56" s="73">
        <v>3</v>
      </c>
      <c r="H56" s="68">
        <f>30*G56</f>
        <v>90</v>
      </c>
      <c r="I56" s="75">
        <v>4</v>
      </c>
      <c r="J56" s="74">
        <v>4</v>
      </c>
      <c r="K56" s="72"/>
      <c r="L56" s="72"/>
      <c r="M56" s="74">
        <f>H56-I56</f>
        <v>86</v>
      </c>
      <c r="N56" s="158"/>
      <c r="O56" s="158"/>
      <c r="P56" s="158"/>
      <c r="Q56" s="158"/>
      <c r="R56" s="158"/>
      <c r="S56" s="188"/>
      <c r="T56" s="188"/>
      <c r="U56" s="232"/>
      <c r="V56" s="188" t="s">
        <v>81</v>
      </c>
      <c r="W56" s="66"/>
      <c r="X56" s="66"/>
    </row>
    <row r="57" spans="1:24" s="67" customFormat="1" ht="15.75">
      <c r="A57" s="82" t="s">
        <v>197</v>
      </c>
      <c r="B57" s="358" t="s">
        <v>288</v>
      </c>
      <c r="C57" s="109">
        <v>9</v>
      </c>
      <c r="D57" s="109"/>
      <c r="E57" s="109"/>
      <c r="F57" s="349"/>
      <c r="G57" s="149">
        <v>6</v>
      </c>
      <c r="H57" s="68">
        <f>30*G57</f>
        <v>180</v>
      </c>
      <c r="I57" s="108">
        <v>12</v>
      </c>
      <c r="J57" s="69">
        <v>8</v>
      </c>
      <c r="K57" s="109">
        <v>4</v>
      </c>
      <c r="L57" s="72"/>
      <c r="M57" s="69">
        <f>H57-I57</f>
        <v>168</v>
      </c>
      <c r="N57" s="158"/>
      <c r="O57" s="77"/>
      <c r="P57" s="158"/>
      <c r="Q57" s="77"/>
      <c r="R57" s="158"/>
      <c r="S57" s="350"/>
      <c r="T57" s="188"/>
      <c r="U57" s="351"/>
      <c r="V57" s="188" t="s">
        <v>99</v>
      </c>
      <c r="W57" s="352"/>
      <c r="X57" s="352"/>
    </row>
    <row r="58" spans="1:24" s="54" customFormat="1" ht="15.75">
      <c r="A58" s="86" t="s">
        <v>198</v>
      </c>
      <c r="B58" s="353" t="s">
        <v>136</v>
      </c>
      <c r="C58" s="149"/>
      <c r="D58" s="149"/>
      <c r="E58" s="149"/>
      <c r="F58" s="149"/>
      <c r="G58" s="149">
        <f>SUM(G59:G60)</f>
        <v>9</v>
      </c>
      <c r="H58" s="68">
        <f t="shared" si="3"/>
        <v>270</v>
      </c>
      <c r="I58" s="68">
        <f>SUM(I59:I60)</f>
        <v>24</v>
      </c>
      <c r="J58" s="68">
        <f>SUM(J59:J60)</f>
        <v>8</v>
      </c>
      <c r="K58" s="68">
        <f>SUM(K59:K60)</f>
        <v>16</v>
      </c>
      <c r="L58" s="72"/>
      <c r="M58" s="68">
        <f>SUM(M59:M60)</f>
        <v>246</v>
      </c>
      <c r="N58" s="66"/>
      <c r="O58" s="76"/>
      <c r="P58" s="66"/>
      <c r="Q58" s="76"/>
      <c r="R58" s="66"/>
      <c r="S58" s="76"/>
      <c r="T58" s="66"/>
      <c r="U58" s="76"/>
      <c r="V58" s="66"/>
      <c r="W58" s="76"/>
      <c r="X58" s="76"/>
    </row>
    <row r="59" spans="1:24" s="54" customFormat="1" ht="15.75">
      <c r="A59" s="82" t="s">
        <v>289</v>
      </c>
      <c r="B59" s="353" t="s">
        <v>136</v>
      </c>
      <c r="C59" s="73"/>
      <c r="D59" s="73">
        <v>1</v>
      </c>
      <c r="E59" s="73"/>
      <c r="F59" s="73"/>
      <c r="G59" s="149">
        <v>5</v>
      </c>
      <c r="H59" s="68">
        <f t="shared" si="3"/>
        <v>150</v>
      </c>
      <c r="I59" s="75">
        <v>12</v>
      </c>
      <c r="J59" s="62">
        <v>4</v>
      </c>
      <c r="K59" s="73">
        <v>8</v>
      </c>
      <c r="L59" s="73"/>
      <c r="M59" s="154">
        <f aca="true" t="shared" si="5" ref="M59:M66">H59-I59</f>
        <v>138</v>
      </c>
      <c r="N59" s="158" t="s">
        <v>137</v>
      </c>
      <c r="O59" s="76"/>
      <c r="P59" s="66"/>
      <c r="Q59" s="76"/>
      <c r="R59" s="66"/>
      <c r="S59" s="76"/>
      <c r="T59" s="66"/>
      <c r="U59" s="76"/>
      <c r="V59" s="66"/>
      <c r="W59" s="76"/>
      <c r="X59" s="76"/>
    </row>
    <row r="60" spans="1:24" s="54" customFormat="1" ht="15.75">
      <c r="A60" s="82" t="s">
        <v>290</v>
      </c>
      <c r="B60" s="353" t="s">
        <v>136</v>
      </c>
      <c r="C60" s="73">
        <v>2</v>
      </c>
      <c r="D60" s="73"/>
      <c r="E60" s="73"/>
      <c r="F60" s="73"/>
      <c r="G60" s="149">
        <v>4</v>
      </c>
      <c r="H60" s="68">
        <f>30*G60</f>
        <v>120</v>
      </c>
      <c r="I60" s="75">
        <v>12</v>
      </c>
      <c r="J60" s="62">
        <v>4</v>
      </c>
      <c r="K60" s="72">
        <v>8</v>
      </c>
      <c r="L60" s="73"/>
      <c r="M60" s="154">
        <f t="shared" si="5"/>
        <v>108</v>
      </c>
      <c r="N60" s="158"/>
      <c r="O60" s="158" t="s">
        <v>137</v>
      </c>
      <c r="P60" s="66"/>
      <c r="Q60" s="76"/>
      <c r="R60" s="66"/>
      <c r="S60" s="76"/>
      <c r="T60" s="66"/>
      <c r="U60" s="76"/>
      <c r="V60" s="66"/>
      <c r="W60" s="76"/>
      <c r="X60" s="76"/>
    </row>
    <row r="61" spans="1:24" s="54" customFormat="1" ht="15.75">
      <c r="A61" s="82" t="s">
        <v>199</v>
      </c>
      <c r="B61" s="56" t="s">
        <v>294</v>
      </c>
      <c r="C61" s="73"/>
      <c r="D61" s="73">
        <v>8</v>
      </c>
      <c r="E61" s="73"/>
      <c r="F61" s="157"/>
      <c r="G61" s="73">
        <f>G62+G63</f>
        <v>6</v>
      </c>
      <c r="H61" s="143">
        <f>G61*30</f>
        <v>180</v>
      </c>
      <c r="I61" s="73">
        <f>I62+I63</f>
        <v>16</v>
      </c>
      <c r="J61" s="73">
        <f>J62+J63</f>
        <v>8</v>
      </c>
      <c r="K61" s="73">
        <f>K62+K63</f>
        <v>8</v>
      </c>
      <c r="L61" s="72"/>
      <c r="M61" s="73">
        <f>M62+M63</f>
        <v>164</v>
      </c>
      <c r="N61" s="66"/>
      <c r="O61" s="76"/>
      <c r="P61" s="66"/>
      <c r="Q61" s="76"/>
      <c r="R61" s="66"/>
      <c r="S61" s="76"/>
      <c r="T61" s="66"/>
      <c r="U61" s="76"/>
      <c r="V61" s="66"/>
      <c r="W61" s="77"/>
      <c r="X61" s="76"/>
    </row>
    <row r="62" spans="1:24" s="54" customFormat="1" ht="15.75">
      <c r="A62" s="82" t="s">
        <v>295</v>
      </c>
      <c r="B62" s="56" t="s">
        <v>294</v>
      </c>
      <c r="C62" s="73"/>
      <c r="D62" s="73">
        <v>5</v>
      </c>
      <c r="E62" s="73"/>
      <c r="F62" s="154"/>
      <c r="G62" s="73">
        <v>3</v>
      </c>
      <c r="H62" s="143">
        <f>G62*30</f>
        <v>90</v>
      </c>
      <c r="I62" s="93">
        <f>J62+K62+L62</f>
        <v>8</v>
      </c>
      <c r="J62" s="73">
        <v>4</v>
      </c>
      <c r="K62" s="73">
        <v>4</v>
      </c>
      <c r="L62" s="73"/>
      <c r="M62" s="154">
        <f>H62-I62</f>
        <v>82</v>
      </c>
      <c r="N62" s="158"/>
      <c r="O62" s="73"/>
      <c r="P62" s="73"/>
      <c r="Q62" s="158"/>
      <c r="R62" s="158" t="s">
        <v>148</v>
      </c>
      <c r="S62" s="76"/>
      <c r="T62" s="66"/>
      <c r="U62" s="76"/>
      <c r="V62" s="66"/>
      <c r="W62" s="77"/>
      <c r="X62" s="76"/>
    </row>
    <row r="63" spans="1:24" s="54" customFormat="1" ht="15.75">
      <c r="A63" s="82" t="s">
        <v>296</v>
      </c>
      <c r="B63" s="56" t="s">
        <v>294</v>
      </c>
      <c r="C63" s="73">
        <v>6</v>
      </c>
      <c r="D63" s="73"/>
      <c r="E63" s="73"/>
      <c r="F63" s="154"/>
      <c r="G63" s="73">
        <v>3</v>
      </c>
      <c r="H63" s="143">
        <f>G63*30</f>
        <v>90</v>
      </c>
      <c r="I63" s="93">
        <f>J63+K63+L63</f>
        <v>8</v>
      </c>
      <c r="J63" s="73">
        <v>4</v>
      </c>
      <c r="K63" s="73">
        <v>4</v>
      </c>
      <c r="L63" s="73"/>
      <c r="M63" s="154">
        <f>H63-I63</f>
        <v>82</v>
      </c>
      <c r="N63" s="66"/>
      <c r="O63" s="73"/>
      <c r="P63" s="73"/>
      <c r="Q63" s="158"/>
      <c r="R63" s="158"/>
      <c r="S63" s="158" t="s">
        <v>148</v>
      </c>
      <c r="T63" s="66"/>
      <c r="U63" s="76"/>
      <c r="V63" s="66"/>
      <c r="W63" s="77"/>
      <c r="X63" s="76"/>
    </row>
    <row r="64" spans="1:24" s="54" customFormat="1" ht="31.5">
      <c r="A64" s="82" t="s">
        <v>200</v>
      </c>
      <c r="B64" s="354" t="s">
        <v>292</v>
      </c>
      <c r="C64" s="73" t="s">
        <v>75</v>
      </c>
      <c r="D64" s="73"/>
      <c r="E64" s="73"/>
      <c r="F64" s="73"/>
      <c r="G64" s="149">
        <v>6.5</v>
      </c>
      <c r="H64" s="68">
        <f t="shared" si="3"/>
        <v>195</v>
      </c>
      <c r="I64" s="75">
        <v>8</v>
      </c>
      <c r="J64" s="62">
        <v>4</v>
      </c>
      <c r="K64" s="73">
        <v>4</v>
      </c>
      <c r="L64" s="72"/>
      <c r="M64" s="154">
        <f t="shared" si="5"/>
        <v>187</v>
      </c>
      <c r="N64" s="66"/>
      <c r="O64" s="76"/>
      <c r="P64" s="66"/>
      <c r="Q64" s="76"/>
      <c r="R64" s="66"/>
      <c r="S64" s="76"/>
      <c r="T64" s="66"/>
      <c r="U64" s="76"/>
      <c r="V64" s="66"/>
      <c r="W64" s="77" t="s">
        <v>96</v>
      </c>
      <c r="X64" s="76"/>
    </row>
    <row r="65" spans="1:24" s="54" customFormat="1" ht="15.75">
      <c r="A65" s="82" t="s">
        <v>201</v>
      </c>
      <c r="B65" s="148" t="s">
        <v>237</v>
      </c>
      <c r="C65" s="152"/>
      <c r="D65" s="149">
        <v>6</v>
      </c>
      <c r="E65" s="149"/>
      <c r="F65" s="73"/>
      <c r="G65" s="73">
        <v>3</v>
      </c>
      <c r="H65" s="73">
        <f>G65*30</f>
        <v>90</v>
      </c>
      <c r="I65" s="93">
        <f>J65+K65+L65</f>
        <v>8</v>
      </c>
      <c r="J65" s="73">
        <v>4</v>
      </c>
      <c r="K65" s="73">
        <v>4</v>
      </c>
      <c r="L65" s="73"/>
      <c r="M65" s="73">
        <f t="shared" si="5"/>
        <v>82</v>
      </c>
      <c r="N65" s="73"/>
      <c r="O65" s="73"/>
      <c r="P65" s="73"/>
      <c r="Q65" s="73"/>
      <c r="R65" s="158"/>
      <c r="S65" s="158" t="s">
        <v>148</v>
      </c>
      <c r="T65" s="66"/>
      <c r="U65" s="77" t="s">
        <v>129</v>
      </c>
      <c r="V65" s="66"/>
      <c r="W65" s="76"/>
      <c r="X65" s="76"/>
    </row>
    <row r="66" spans="1:24" s="79" customFormat="1" ht="16.5" thickBot="1">
      <c r="A66" s="82" t="s">
        <v>291</v>
      </c>
      <c r="B66" s="354" t="s">
        <v>139</v>
      </c>
      <c r="C66" s="69">
        <v>6</v>
      </c>
      <c r="D66" s="73"/>
      <c r="E66" s="73"/>
      <c r="F66" s="73"/>
      <c r="G66" s="149">
        <v>4</v>
      </c>
      <c r="H66" s="58">
        <f t="shared" si="3"/>
        <v>120</v>
      </c>
      <c r="I66" s="75">
        <v>12</v>
      </c>
      <c r="J66" s="62">
        <v>8</v>
      </c>
      <c r="K66" s="73">
        <v>4</v>
      </c>
      <c r="L66" s="72"/>
      <c r="M66" s="154">
        <f t="shared" si="5"/>
        <v>108</v>
      </c>
      <c r="N66" s="78"/>
      <c r="O66" s="78"/>
      <c r="P66" s="78"/>
      <c r="Q66" s="78"/>
      <c r="R66" s="78"/>
      <c r="S66" s="158" t="s">
        <v>99</v>
      </c>
      <c r="T66" s="233"/>
      <c r="U66" s="158"/>
      <c r="V66" s="234"/>
      <c r="W66" s="78"/>
      <c r="X66" s="78"/>
    </row>
    <row r="67" spans="1:24" s="79" customFormat="1" ht="16.5" thickBot="1">
      <c r="A67" s="536" t="s">
        <v>140</v>
      </c>
      <c r="B67" s="536"/>
      <c r="C67" s="235"/>
      <c r="D67" s="235"/>
      <c r="E67" s="235"/>
      <c r="F67" s="236"/>
      <c r="G67" s="237">
        <f>SUM(G36:G42,G46:G47,G50,G53:G54,G57:G58,G61,G64:G66)</f>
        <v>94.5</v>
      </c>
      <c r="H67" s="237">
        <f aca="true" t="shared" si="6" ref="H67:M67">SUM(H36:H42,H46:H47,H50,H53:H54,H58,H61:H66)</f>
        <v>2835</v>
      </c>
      <c r="I67" s="237">
        <f t="shared" si="6"/>
        <v>248</v>
      </c>
      <c r="J67" s="237">
        <f t="shared" si="6"/>
        <v>116</v>
      </c>
      <c r="K67" s="237">
        <f t="shared" si="6"/>
        <v>120</v>
      </c>
      <c r="L67" s="237">
        <f t="shared" si="6"/>
        <v>12</v>
      </c>
      <c r="M67" s="237">
        <f t="shared" si="6"/>
        <v>2587</v>
      </c>
      <c r="N67" s="238" t="s">
        <v>144</v>
      </c>
      <c r="O67" s="238" t="s">
        <v>141</v>
      </c>
      <c r="P67" s="238" t="s">
        <v>286</v>
      </c>
      <c r="Q67" s="238" t="s">
        <v>129</v>
      </c>
      <c r="R67" s="238" t="s">
        <v>298</v>
      </c>
      <c r="S67" s="166" t="s">
        <v>300</v>
      </c>
      <c r="T67" s="165" t="s">
        <v>143</v>
      </c>
      <c r="U67" s="165" t="s">
        <v>144</v>
      </c>
      <c r="V67" s="165" t="s">
        <v>143</v>
      </c>
      <c r="W67" s="165" t="s">
        <v>137</v>
      </c>
      <c r="X67" s="239"/>
    </row>
    <row r="68" spans="1:24" s="80" customFormat="1" ht="17.25" customHeight="1" thickBot="1">
      <c r="A68" s="560" t="s">
        <v>203</v>
      </c>
      <c r="B68" s="547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61"/>
    </row>
    <row r="69" spans="1:24" s="80" customFormat="1" ht="17.25" customHeight="1" thickBot="1">
      <c r="A69" s="110" t="s">
        <v>122</v>
      </c>
      <c r="B69" s="240" t="s">
        <v>159</v>
      </c>
      <c r="C69" s="241"/>
      <c r="D69" s="242" t="s">
        <v>43</v>
      </c>
      <c r="E69" s="242"/>
      <c r="F69" s="243"/>
      <c r="G69" s="244">
        <v>4.5</v>
      </c>
      <c r="H69" s="73">
        <f>G69*30</f>
        <v>135</v>
      </c>
      <c r="I69" s="245"/>
      <c r="J69" s="245"/>
      <c r="K69" s="241"/>
      <c r="L69" s="241"/>
      <c r="M69" s="246"/>
      <c r="N69" s="247"/>
      <c r="O69" s="247"/>
      <c r="P69" s="247"/>
      <c r="Q69" s="247"/>
      <c r="R69" s="247"/>
      <c r="S69" s="223"/>
      <c r="T69" s="223"/>
      <c r="U69" s="243"/>
      <c r="V69" s="243"/>
      <c r="W69" s="243"/>
      <c r="X69" s="243"/>
    </row>
    <row r="70" spans="1:24" s="80" customFormat="1" ht="17.25" customHeight="1" thickBot="1">
      <c r="A70" s="572" t="s">
        <v>160</v>
      </c>
      <c r="B70" s="573"/>
      <c r="C70" s="551"/>
      <c r="D70" s="551"/>
      <c r="E70" s="551"/>
      <c r="F70" s="552"/>
      <c r="G70" s="248">
        <f>SUM(G69:G69)</f>
        <v>4.5</v>
      </c>
      <c r="H70" s="248">
        <f>SUM(H69:H69)</f>
        <v>135</v>
      </c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</row>
    <row r="71" spans="1:24" s="80" customFormat="1" ht="17.25" customHeight="1" thickBot="1">
      <c r="A71" s="583" t="s">
        <v>204</v>
      </c>
      <c r="B71" s="584"/>
      <c r="C71" s="584"/>
      <c r="D71" s="584"/>
      <c r="E71" s="584"/>
      <c r="F71" s="584"/>
      <c r="G71" s="584"/>
      <c r="H71" s="584"/>
      <c r="I71" s="584"/>
      <c r="J71" s="584"/>
      <c r="K71" s="584"/>
      <c r="L71" s="584"/>
      <c r="M71" s="584"/>
      <c r="N71" s="584"/>
      <c r="O71" s="584"/>
      <c r="P71" s="584"/>
      <c r="Q71" s="584"/>
      <c r="R71" s="584"/>
      <c r="S71" s="584"/>
      <c r="T71" s="584"/>
      <c r="U71" s="584"/>
      <c r="V71" s="584"/>
      <c r="W71" s="584"/>
      <c r="X71" s="585"/>
    </row>
    <row r="72" spans="1:24" s="80" customFormat="1" ht="17.25" customHeight="1" thickBot="1">
      <c r="A72" s="250" t="s">
        <v>205</v>
      </c>
      <c r="B72" s="87" t="s">
        <v>171</v>
      </c>
      <c r="C72" s="251"/>
      <c r="D72" s="212" t="s">
        <v>43</v>
      </c>
      <c r="E72" s="252"/>
      <c r="F72" s="253"/>
      <c r="G72" s="254">
        <v>7.5</v>
      </c>
      <c r="H72" s="73">
        <f>G72*30</f>
        <v>225</v>
      </c>
      <c r="I72" s="252"/>
      <c r="J72" s="252"/>
      <c r="K72" s="252"/>
      <c r="L72" s="252"/>
      <c r="M72" s="252"/>
      <c r="N72" s="255"/>
      <c r="O72" s="256"/>
      <c r="P72" s="256"/>
      <c r="Q72" s="256"/>
      <c r="R72" s="256"/>
      <c r="S72" s="256"/>
      <c r="T72" s="256"/>
      <c r="U72" s="257"/>
      <c r="V72" s="257"/>
      <c r="W72" s="257"/>
      <c r="X72" s="257"/>
    </row>
    <row r="73" spans="1:24" s="80" customFormat="1" ht="17.25" customHeight="1" thickBot="1">
      <c r="A73" s="586" t="s">
        <v>160</v>
      </c>
      <c r="B73" s="587"/>
      <c r="C73" s="587"/>
      <c r="D73" s="587"/>
      <c r="E73" s="587"/>
      <c r="F73" s="588"/>
      <c r="G73" s="248">
        <f>G72</f>
        <v>7.5</v>
      </c>
      <c r="H73" s="248">
        <f>H72</f>
        <v>225</v>
      </c>
      <c r="I73" s="258"/>
      <c r="J73" s="258"/>
      <c r="K73" s="258"/>
      <c r="L73" s="258"/>
      <c r="M73" s="258"/>
      <c r="N73" s="259"/>
      <c r="O73" s="260"/>
      <c r="P73" s="260"/>
      <c r="Q73" s="260"/>
      <c r="R73" s="260"/>
      <c r="S73" s="260"/>
      <c r="T73" s="260"/>
      <c r="U73" s="261"/>
      <c r="V73" s="261"/>
      <c r="W73" s="261"/>
      <c r="X73" s="261"/>
    </row>
    <row r="74" spans="1:24" s="57" customFormat="1" ht="15.75">
      <c r="A74" s="262"/>
      <c r="B74" s="263"/>
      <c r="C74" s="264"/>
      <c r="D74" s="264"/>
      <c r="E74" s="264"/>
      <c r="G74" s="265"/>
      <c r="H74" s="265"/>
      <c r="I74" s="265"/>
      <c r="J74" s="265"/>
      <c r="K74" s="265"/>
      <c r="L74" s="265"/>
      <c r="M74" s="265"/>
      <c r="N74" s="266"/>
      <c r="O74" s="266"/>
      <c r="P74" s="266"/>
      <c r="Q74" s="266"/>
      <c r="R74" s="266"/>
      <c r="S74" s="267"/>
      <c r="T74" s="268"/>
      <c r="U74" s="268"/>
      <c r="V74" s="268"/>
      <c r="W74" s="268"/>
      <c r="X74" s="269"/>
    </row>
    <row r="75" spans="1:24" s="80" customFormat="1" ht="17.25" customHeight="1" thickBot="1">
      <c r="A75" s="270"/>
      <c r="B75" s="271"/>
      <c r="C75" s="272"/>
      <c r="D75" s="273"/>
      <c r="E75" s="273"/>
      <c r="F75" s="274"/>
      <c r="G75" s="275"/>
      <c r="H75" s="275"/>
      <c r="I75" s="276"/>
      <c r="J75" s="276"/>
      <c r="K75" s="275"/>
      <c r="L75" s="276"/>
      <c r="M75" s="277"/>
      <c r="N75" s="273"/>
      <c r="O75" s="273"/>
      <c r="P75" s="273"/>
      <c r="Q75" s="272"/>
      <c r="R75" s="273"/>
      <c r="S75" s="278"/>
      <c r="T75" s="278"/>
      <c r="U75" s="278"/>
      <c r="V75" s="278"/>
      <c r="W75" s="278"/>
      <c r="X75" s="279"/>
    </row>
    <row r="76" spans="1:24" s="80" customFormat="1" ht="17.25" customHeight="1" thickBot="1">
      <c r="A76" s="574" t="s">
        <v>145</v>
      </c>
      <c r="B76" s="575"/>
      <c r="C76" s="575"/>
      <c r="D76" s="575"/>
      <c r="E76" s="575"/>
      <c r="F76" s="576"/>
      <c r="G76" s="280">
        <f>G34+G67+G70+G73</f>
        <v>170</v>
      </c>
      <c r="H76" s="280">
        <f>H34+H67+H70+H73</f>
        <v>5100</v>
      </c>
      <c r="I76" s="281"/>
      <c r="J76" s="281"/>
      <c r="K76" s="281"/>
      <c r="L76" s="281"/>
      <c r="M76" s="281"/>
      <c r="N76" s="165" t="s">
        <v>164</v>
      </c>
      <c r="O76" s="165" t="s">
        <v>146</v>
      </c>
      <c r="P76" s="165" t="s">
        <v>259</v>
      </c>
      <c r="Q76" s="165" t="s">
        <v>281</v>
      </c>
      <c r="R76" s="165" t="s">
        <v>299</v>
      </c>
      <c r="S76" s="166" t="s">
        <v>300</v>
      </c>
      <c r="T76" s="166" t="s">
        <v>143</v>
      </c>
      <c r="U76" s="166" t="s">
        <v>144</v>
      </c>
      <c r="V76" s="166" t="s">
        <v>143</v>
      </c>
      <c r="W76" s="166" t="s">
        <v>283</v>
      </c>
      <c r="X76" s="167"/>
    </row>
    <row r="77" spans="1:24" s="57" customFormat="1" ht="15" customHeight="1" thickBot="1">
      <c r="A77" s="569" t="s">
        <v>202</v>
      </c>
      <c r="B77" s="570"/>
      <c r="C77" s="570"/>
      <c r="D77" s="570"/>
      <c r="E77" s="570"/>
      <c r="F77" s="570"/>
      <c r="G77" s="570"/>
      <c r="H77" s="570"/>
      <c r="I77" s="570"/>
      <c r="J77" s="570"/>
      <c r="K77" s="570"/>
      <c r="L77" s="570"/>
      <c r="M77" s="570"/>
      <c r="N77" s="570"/>
      <c r="O77" s="570"/>
      <c r="P77" s="570"/>
      <c r="Q77" s="570"/>
      <c r="R77" s="570"/>
      <c r="S77" s="570"/>
      <c r="T77" s="570"/>
      <c r="U77" s="570"/>
      <c r="V77" s="570"/>
      <c r="W77" s="570"/>
      <c r="X77" s="571"/>
    </row>
    <row r="78" spans="1:24" s="57" customFormat="1" ht="15" customHeight="1" thickBot="1">
      <c r="A78" s="577" t="s">
        <v>206</v>
      </c>
      <c r="B78" s="578"/>
      <c r="C78" s="578"/>
      <c r="D78" s="578"/>
      <c r="E78" s="578"/>
      <c r="F78" s="578"/>
      <c r="G78" s="578"/>
      <c r="H78" s="578"/>
      <c r="I78" s="578"/>
      <c r="J78" s="578"/>
      <c r="K78" s="578"/>
      <c r="L78" s="578"/>
      <c r="M78" s="578"/>
      <c r="N78" s="578"/>
      <c r="O78" s="578"/>
      <c r="P78" s="578"/>
      <c r="Q78" s="578"/>
      <c r="R78" s="578"/>
      <c r="S78" s="578"/>
      <c r="T78" s="578"/>
      <c r="U78" s="578"/>
      <c r="V78" s="578"/>
      <c r="W78" s="578"/>
      <c r="X78" s="579"/>
    </row>
    <row r="79" spans="1:24" s="80" customFormat="1" ht="31.5">
      <c r="A79" s="525" t="s">
        <v>207</v>
      </c>
      <c r="B79" s="102" t="s">
        <v>228</v>
      </c>
      <c r="C79" s="103"/>
      <c r="D79" s="103">
        <v>4</v>
      </c>
      <c r="E79" s="103"/>
      <c r="F79" s="103"/>
      <c r="G79" s="104">
        <v>3</v>
      </c>
      <c r="H79" s="105">
        <f aca="true" t="shared" si="7" ref="H79:H100">G79*30</f>
        <v>90</v>
      </c>
      <c r="I79" s="106">
        <f>J79+K79+L79</f>
        <v>4</v>
      </c>
      <c r="J79" s="107">
        <v>4</v>
      </c>
      <c r="K79" s="107"/>
      <c r="L79" s="107">
        <v>0</v>
      </c>
      <c r="M79" s="106">
        <f>H79-I79</f>
        <v>86</v>
      </c>
      <c r="N79" s="103"/>
      <c r="O79" s="103"/>
      <c r="P79" s="103"/>
      <c r="Q79" s="103" t="s">
        <v>81</v>
      </c>
      <c r="R79" s="103"/>
      <c r="S79" s="103"/>
      <c r="T79" s="103"/>
      <c r="U79" s="103"/>
      <c r="V79" s="103"/>
      <c r="W79" s="103"/>
      <c r="X79" s="94"/>
    </row>
    <row r="80" spans="1:24" s="80" customFormat="1" ht="15.75">
      <c r="A80" s="507"/>
      <c r="B80" s="88" t="s">
        <v>208</v>
      </c>
      <c r="C80" s="89"/>
      <c r="D80" s="89">
        <v>4</v>
      </c>
      <c r="E80" s="89"/>
      <c r="F80" s="89"/>
      <c r="G80" s="95">
        <v>3</v>
      </c>
      <c r="H80" s="96">
        <f t="shared" si="7"/>
        <v>90</v>
      </c>
      <c r="I80" s="93">
        <f aca="true" t="shared" si="8" ref="I80:I85">J80+K80+L80</f>
        <v>4</v>
      </c>
      <c r="J80" s="93">
        <v>4</v>
      </c>
      <c r="K80" s="93"/>
      <c r="L80" s="93"/>
      <c r="M80" s="93">
        <f aca="true" t="shared" si="9" ref="M80:M85">H80-I80</f>
        <v>86</v>
      </c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99"/>
    </row>
    <row r="81" spans="1:24" s="80" customFormat="1" ht="15.75">
      <c r="A81" s="507"/>
      <c r="B81" s="88" t="s">
        <v>210</v>
      </c>
      <c r="C81" s="89"/>
      <c r="D81" s="89">
        <v>4</v>
      </c>
      <c r="E81" s="89"/>
      <c r="F81" s="89"/>
      <c r="G81" s="95">
        <v>3</v>
      </c>
      <c r="H81" s="96">
        <f t="shared" si="7"/>
        <v>90</v>
      </c>
      <c r="I81" s="93">
        <f t="shared" si="8"/>
        <v>4</v>
      </c>
      <c r="J81" s="93">
        <v>4</v>
      </c>
      <c r="K81" s="93"/>
      <c r="L81" s="93"/>
      <c r="M81" s="93">
        <f t="shared" si="9"/>
        <v>86</v>
      </c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99"/>
    </row>
    <row r="82" spans="1:24" s="80" customFormat="1" ht="15.75">
      <c r="A82" s="507"/>
      <c r="B82" s="88" t="s">
        <v>211</v>
      </c>
      <c r="C82" s="89"/>
      <c r="D82" s="89">
        <v>4</v>
      </c>
      <c r="E82" s="89"/>
      <c r="F82" s="89"/>
      <c r="G82" s="95">
        <v>3</v>
      </c>
      <c r="H82" s="96">
        <f t="shared" si="7"/>
        <v>90</v>
      </c>
      <c r="I82" s="93">
        <f t="shared" si="8"/>
        <v>4</v>
      </c>
      <c r="J82" s="93">
        <v>4</v>
      </c>
      <c r="K82" s="93"/>
      <c r="L82" s="93"/>
      <c r="M82" s="93">
        <f t="shared" si="9"/>
        <v>86</v>
      </c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99"/>
    </row>
    <row r="83" spans="1:24" s="80" customFormat="1" ht="15.75">
      <c r="A83" s="507"/>
      <c r="B83" s="88" t="s">
        <v>212</v>
      </c>
      <c r="C83" s="89"/>
      <c r="D83" s="89">
        <v>4</v>
      </c>
      <c r="E83" s="89"/>
      <c r="F83" s="89"/>
      <c r="G83" s="95">
        <v>3</v>
      </c>
      <c r="H83" s="96">
        <f t="shared" si="7"/>
        <v>90</v>
      </c>
      <c r="I83" s="93">
        <f t="shared" si="8"/>
        <v>4</v>
      </c>
      <c r="J83" s="93">
        <v>4</v>
      </c>
      <c r="K83" s="93"/>
      <c r="L83" s="93"/>
      <c r="M83" s="93">
        <f t="shared" si="9"/>
        <v>86</v>
      </c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99"/>
    </row>
    <row r="84" spans="1:24" s="80" customFormat="1" ht="15.75">
      <c r="A84" s="507"/>
      <c r="B84" s="88" t="s">
        <v>213</v>
      </c>
      <c r="C84" s="89"/>
      <c r="D84" s="89">
        <v>4</v>
      </c>
      <c r="E84" s="89"/>
      <c r="F84" s="89"/>
      <c r="G84" s="95">
        <v>3</v>
      </c>
      <c r="H84" s="96">
        <f t="shared" si="7"/>
        <v>90</v>
      </c>
      <c r="I84" s="93">
        <f t="shared" si="8"/>
        <v>4</v>
      </c>
      <c r="J84" s="93">
        <v>4</v>
      </c>
      <c r="K84" s="93"/>
      <c r="L84" s="93"/>
      <c r="M84" s="93">
        <f t="shared" si="9"/>
        <v>86</v>
      </c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99"/>
    </row>
    <row r="85" spans="1:24" s="80" customFormat="1" ht="15.75">
      <c r="A85" s="507"/>
      <c r="B85" s="88" t="s">
        <v>214</v>
      </c>
      <c r="C85" s="89"/>
      <c r="D85" s="89">
        <v>4</v>
      </c>
      <c r="E85" s="89"/>
      <c r="F85" s="89"/>
      <c r="G85" s="95">
        <v>3</v>
      </c>
      <c r="H85" s="96">
        <f t="shared" si="7"/>
        <v>90</v>
      </c>
      <c r="I85" s="93">
        <f t="shared" si="8"/>
        <v>4</v>
      </c>
      <c r="J85" s="93">
        <v>4</v>
      </c>
      <c r="K85" s="93"/>
      <c r="L85" s="93"/>
      <c r="M85" s="93">
        <f t="shared" si="9"/>
        <v>86</v>
      </c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99"/>
    </row>
    <row r="86" spans="1:24" s="80" customFormat="1" ht="15.75">
      <c r="A86" s="507"/>
      <c r="B86" s="88" t="s">
        <v>215</v>
      </c>
      <c r="C86" s="89"/>
      <c r="D86" s="89"/>
      <c r="E86" s="89"/>
      <c r="F86" s="89"/>
      <c r="G86" s="95">
        <v>3</v>
      </c>
      <c r="H86" s="96">
        <f t="shared" si="7"/>
        <v>90</v>
      </c>
      <c r="I86" s="93"/>
      <c r="J86" s="93"/>
      <c r="K86" s="93"/>
      <c r="L86" s="93"/>
      <c r="M86" s="93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99"/>
    </row>
    <row r="87" spans="1:24" s="80" customFormat="1" ht="30.75" customHeight="1">
      <c r="A87" s="507" t="s">
        <v>216</v>
      </c>
      <c r="B87" s="88" t="s">
        <v>217</v>
      </c>
      <c r="C87" s="89"/>
      <c r="D87" s="89">
        <v>5</v>
      </c>
      <c r="E87" s="89"/>
      <c r="F87" s="89"/>
      <c r="G87" s="90">
        <v>3</v>
      </c>
      <c r="H87" s="91">
        <f t="shared" si="7"/>
        <v>90</v>
      </c>
      <c r="I87" s="92">
        <f>J87+K87+L87</f>
        <v>4</v>
      </c>
      <c r="J87" s="93">
        <v>4</v>
      </c>
      <c r="K87" s="93"/>
      <c r="L87" s="93"/>
      <c r="M87" s="92">
        <f>H87-I87</f>
        <v>86</v>
      </c>
      <c r="N87" s="89"/>
      <c r="O87" s="89"/>
      <c r="P87" s="89"/>
      <c r="Q87" s="89"/>
      <c r="R87" s="89" t="s">
        <v>81</v>
      </c>
      <c r="S87" s="89"/>
      <c r="T87" s="89"/>
      <c r="U87" s="89"/>
      <c r="V87" s="89"/>
      <c r="W87" s="89"/>
      <c r="X87" s="99"/>
    </row>
    <row r="88" spans="1:24" s="80" customFormat="1" ht="15.75" customHeight="1">
      <c r="A88" s="507"/>
      <c r="B88" s="88" t="s">
        <v>209</v>
      </c>
      <c r="C88" s="89"/>
      <c r="D88" s="89">
        <v>5</v>
      </c>
      <c r="E88" s="89"/>
      <c r="F88" s="89"/>
      <c r="G88" s="95">
        <v>3</v>
      </c>
      <c r="H88" s="96">
        <f t="shared" si="7"/>
        <v>90</v>
      </c>
      <c r="I88" s="93">
        <f>J88+K88+L88</f>
        <v>4</v>
      </c>
      <c r="J88" s="93"/>
      <c r="K88" s="93"/>
      <c r="L88" s="93">
        <v>4</v>
      </c>
      <c r="M88" s="93">
        <f>H88-I88</f>
        <v>86</v>
      </c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99"/>
    </row>
    <row r="89" spans="1:24" s="80" customFormat="1" ht="15.75" customHeight="1">
      <c r="A89" s="507"/>
      <c r="B89" s="88" t="s">
        <v>218</v>
      </c>
      <c r="C89" s="89"/>
      <c r="D89" s="89">
        <v>5</v>
      </c>
      <c r="E89" s="89"/>
      <c r="F89" s="89"/>
      <c r="G89" s="95">
        <v>3</v>
      </c>
      <c r="H89" s="96">
        <f t="shared" si="7"/>
        <v>90</v>
      </c>
      <c r="I89" s="93">
        <f>J89+K89+L89</f>
        <v>4</v>
      </c>
      <c r="J89" s="93">
        <v>4</v>
      </c>
      <c r="K89" s="93"/>
      <c r="L89" s="93"/>
      <c r="M89" s="93">
        <f>H89-I89</f>
        <v>86</v>
      </c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99"/>
    </row>
    <row r="90" spans="1:24" s="80" customFormat="1" ht="15.75" customHeight="1">
      <c r="A90" s="507"/>
      <c r="B90" s="88" t="s">
        <v>219</v>
      </c>
      <c r="C90" s="89"/>
      <c r="D90" s="89">
        <v>5</v>
      </c>
      <c r="E90" s="89"/>
      <c r="F90" s="89"/>
      <c r="G90" s="95">
        <v>3</v>
      </c>
      <c r="H90" s="96">
        <f t="shared" si="7"/>
        <v>90</v>
      </c>
      <c r="I90" s="93">
        <f>J90+K90+L90</f>
        <v>4</v>
      </c>
      <c r="J90" s="93">
        <v>4</v>
      </c>
      <c r="K90" s="93"/>
      <c r="L90" s="93"/>
      <c r="M90" s="93">
        <f>H90-I90</f>
        <v>86</v>
      </c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99"/>
    </row>
    <row r="91" spans="1:24" s="80" customFormat="1" ht="15.75" customHeight="1">
      <c r="A91" s="507"/>
      <c r="B91" s="88" t="s">
        <v>220</v>
      </c>
      <c r="C91" s="89"/>
      <c r="D91" s="89">
        <v>5</v>
      </c>
      <c r="E91" s="89"/>
      <c r="F91" s="89"/>
      <c r="G91" s="95">
        <v>3</v>
      </c>
      <c r="H91" s="96">
        <f t="shared" si="7"/>
        <v>90</v>
      </c>
      <c r="I91" s="93">
        <f>J91+K91+L91</f>
        <v>4</v>
      </c>
      <c r="J91" s="93">
        <v>4</v>
      </c>
      <c r="K91" s="93"/>
      <c r="L91" s="93"/>
      <c r="M91" s="93">
        <f>H91-I91</f>
        <v>86</v>
      </c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99"/>
    </row>
    <row r="92" spans="1:24" s="80" customFormat="1" ht="15.75" customHeight="1">
      <c r="A92" s="507"/>
      <c r="B92" s="88" t="s">
        <v>215</v>
      </c>
      <c r="C92" s="89"/>
      <c r="D92" s="89"/>
      <c r="E92" s="89"/>
      <c r="F92" s="89"/>
      <c r="G92" s="95">
        <v>3</v>
      </c>
      <c r="H92" s="96">
        <f t="shared" si="7"/>
        <v>90</v>
      </c>
      <c r="I92" s="93"/>
      <c r="J92" s="93"/>
      <c r="K92" s="93"/>
      <c r="L92" s="93"/>
      <c r="M92" s="93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99"/>
    </row>
    <row r="93" spans="1:24" s="80" customFormat="1" ht="33.75" customHeight="1">
      <c r="A93" s="507" t="s">
        <v>221</v>
      </c>
      <c r="B93" s="88" t="s">
        <v>229</v>
      </c>
      <c r="C93" s="89"/>
      <c r="D93" s="89">
        <v>6</v>
      </c>
      <c r="E93" s="89"/>
      <c r="F93" s="89"/>
      <c r="G93" s="90">
        <v>3</v>
      </c>
      <c r="H93" s="91">
        <f t="shared" si="7"/>
        <v>90</v>
      </c>
      <c r="I93" s="92">
        <f>J93+K93+L93</f>
        <v>4</v>
      </c>
      <c r="J93" s="93">
        <v>4</v>
      </c>
      <c r="K93" s="93"/>
      <c r="L93" s="93"/>
      <c r="M93" s="92">
        <f>H93-I93</f>
        <v>86</v>
      </c>
      <c r="N93" s="89"/>
      <c r="O93" s="89"/>
      <c r="P93" s="89"/>
      <c r="Q93" s="89"/>
      <c r="R93" s="89"/>
      <c r="S93" s="89" t="s">
        <v>81</v>
      </c>
      <c r="T93" s="89"/>
      <c r="U93" s="89"/>
      <c r="V93" s="89"/>
      <c r="W93" s="89"/>
      <c r="X93" s="99"/>
    </row>
    <row r="94" spans="1:24" s="80" customFormat="1" ht="15.75" customHeight="1">
      <c r="A94" s="507"/>
      <c r="B94" s="88" t="s">
        <v>222</v>
      </c>
      <c r="C94" s="89"/>
      <c r="D94" s="89">
        <v>6</v>
      </c>
      <c r="E94" s="89"/>
      <c r="F94" s="89"/>
      <c r="G94" s="95">
        <v>3</v>
      </c>
      <c r="H94" s="96">
        <f t="shared" si="7"/>
        <v>90</v>
      </c>
      <c r="I94" s="93">
        <f aca="true" t="shared" si="10" ref="I94:I99">J94+K94+L94</f>
        <v>4</v>
      </c>
      <c r="J94" s="93">
        <v>4</v>
      </c>
      <c r="K94" s="93"/>
      <c r="L94" s="93"/>
      <c r="M94" s="93">
        <f aca="true" t="shared" si="11" ref="M94:M99">H94-I94</f>
        <v>86</v>
      </c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99"/>
    </row>
    <row r="95" spans="1:24" s="80" customFormat="1" ht="15.75" customHeight="1">
      <c r="A95" s="507"/>
      <c r="B95" s="88" t="s">
        <v>209</v>
      </c>
      <c r="C95" s="89"/>
      <c r="D95" s="89">
        <v>6</v>
      </c>
      <c r="E95" s="89"/>
      <c r="F95" s="89"/>
      <c r="G95" s="95">
        <v>3</v>
      </c>
      <c r="H95" s="96">
        <f t="shared" si="7"/>
        <v>90</v>
      </c>
      <c r="I95" s="93">
        <f t="shared" si="10"/>
        <v>4</v>
      </c>
      <c r="J95" s="93"/>
      <c r="K95" s="93"/>
      <c r="L95" s="93">
        <v>4</v>
      </c>
      <c r="M95" s="93">
        <f t="shared" si="11"/>
        <v>86</v>
      </c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99"/>
    </row>
    <row r="96" spans="1:24" s="80" customFormat="1" ht="15.75" customHeight="1">
      <c r="A96" s="507"/>
      <c r="B96" s="88" t="s">
        <v>223</v>
      </c>
      <c r="C96" s="89"/>
      <c r="D96" s="89">
        <v>6</v>
      </c>
      <c r="E96" s="89"/>
      <c r="F96" s="89"/>
      <c r="G96" s="95">
        <v>3</v>
      </c>
      <c r="H96" s="96">
        <f t="shared" si="7"/>
        <v>90</v>
      </c>
      <c r="I96" s="93">
        <f t="shared" si="10"/>
        <v>4</v>
      </c>
      <c r="J96" s="93">
        <v>4</v>
      </c>
      <c r="K96" s="93"/>
      <c r="L96" s="93"/>
      <c r="M96" s="93">
        <f t="shared" si="11"/>
        <v>86</v>
      </c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99"/>
    </row>
    <row r="97" spans="1:24" s="80" customFormat="1" ht="15.75" customHeight="1">
      <c r="A97" s="507"/>
      <c r="B97" s="88" t="s">
        <v>224</v>
      </c>
      <c r="C97" s="89"/>
      <c r="D97" s="89">
        <v>6</v>
      </c>
      <c r="E97" s="89"/>
      <c r="F97" s="89"/>
      <c r="G97" s="95">
        <v>3</v>
      </c>
      <c r="H97" s="96">
        <f t="shared" si="7"/>
        <v>90</v>
      </c>
      <c r="I97" s="93">
        <f t="shared" si="10"/>
        <v>4</v>
      </c>
      <c r="J97" s="93">
        <v>4</v>
      </c>
      <c r="K97" s="93"/>
      <c r="L97" s="93"/>
      <c r="M97" s="93">
        <f t="shared" si="11"/>
        <v>86</v>
      </c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99"/>
    </row>
    <row r="98" spans="1:24" s="80" customFormat="1" ht="15.75" customHeight="1">
      <c r="A98" s="507"/>
      <c r="B98" s="88" t="s">
        <v>225</v>
      </c>
      <c r="C98" s="89"/>
      <c r="D98" s="89">
        <v>6</v>
      </c>
      <c r="E98" s="89"/>
      <c r="F98" s="89"/>
      <c r="G98" s="95">
        <v>3</v>
      </c>
      <c r="H98" s="96">
        <f t="shared" si="7"/>
        <v>90</v>
      </c>
      <c r="I98" s="93">
        <f t="shared" si="10"/>
        <v>4</v>
      </c>
      <c r="J98" s="93">
        <v>4</v>
      </c>
      <c r="K98" s="93"/>
      <c r="L98" s="93"/>
      <c r="M98" s="93">
        <f t="shared" si="11"/>
        <v>86</v>
      </c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99"/>
    </row>
    <row r="99" spans="1:24" s="80" customFormat="1" ht="15.75" customHeight="1">
      <c r="A99" s="507"/>
      <c r="B99" s="88" t="s">
        <v>226</v>
      </c>
      <c r="C99" s="89"/>
      <c r="D99" s="89">
        <v>6</v>
      </c>
      <c r="E99" s="89"/>
      <c r="F99" s="89"/>
      <c r="G99" s="95">
        <v>3</v>
      </c>
      <c r="H99" s="96">
        <f t="shared" si="7"/>
        <v>90</v>
      </c>
      <c r="I99" s="93">
        <f t="shared" si="10"/>
        <v>4</v>
      </c>
      <c r="J99" s="93">
        <v>4</v>
      </c>
      <c r="K99" s="93"/>
      <c r="L99" s="93"/>
      <c r="M99" s="93">
        <f t="shared" si="11"/>
        <v>86</v>
      </c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99"/>
    </row>
    <row r="100" spans="1:24" s="80" customFormat="1" ht="15.75" customHeight="1">
      <c r="A100" s="168"/>
      <c r="B100" s="88" t="s">
        <v>215</v>
      </c>
      <c r="C100" s="89"/>
      <c r="D100" s="89"/>
      <c r="E100" s="89"/>
      <c r="F100" s="89"/>
      <c r="G100" s="95">
        <v>3</v>
      </c>
      <c r="H100" s="96">
        <f t="shared" si="7"/>
        <v>90</v>
      </c>
      <c r="I100" s="93"/>
      <c r="J100" s="93"/>
      <c r="K100" s="93"/>
      <c r="L100" s="93"/>
      <c r="M100" s="93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99"/>
    </row>
    <row r="101" spans="1:24" s="80" customFormat="1" ht="15.75" customHeight="1" thickBot="1">
      <c r="A101" s="508" t="s">
        <v>227</v>
      </c>
      <c r="B101" s="509"/>
      <c r="C101" s="509"/>
      <c r="D101" s="509"/>
      <c r="E101" s="509"/>
      <c r="F101" s="509"/>
      <c r="G101" s="100">
        <f aca="true" t="shared" si="12" ref="G101:M101">G79+G87+G93</f>
        <v>9</v>
      </c>
      <c r="H101" s="100">
        <f t="shared" si="12"/>
        <v>270</v>
      </c>
      <c r="I101" s="100">
        <f t="shared" si="12"/>
        <v>12</v>
      </c>
      <c r="J101" s="100">
        <f t="shared" si="12"/>
        <v>12</v>
      </c>
      <c r="K101" s="100">
        <f t="shared" si="12"/>
        <v>0</v>
      </c>
      <c r="L101" s="100">
        <f t="shared" si="12"/>
        <v>0</v>
      </c>
      <c r="M101" s="100">
        <f t="shared" si="12"/>
        <v>258</v>
      </c>
      <c r="N101" s="100"/>
      <c r="O101" s="100"/>
      <c r="P101" s="100"/>
      <c r="Q101" s="100" t="s">
        <v>81</v>
      </c>
      <c r="R101" s="100" t="s">
        <v>81</v>
      </c>
      <c r="S101" s="100" t="s">
        <v>81</v>
      </c>
      <c r="T101" s="100"/>
      <c r="U101" s="100"/>
      <c r="V101" s="100"/>
      <c r="W101" s="100"/>
      <c r="X101" s="101"/>
    </row>
    <row r="102" spans="1:24" s="57" customFormat="1" ht="15" customHeight="1" thickBot="1">
      <c r="A102" s="496" t="s">
        <v>230</v>
      </c>
      <c r="B102" s="497"/>
      <c r="C102" s="497"/>
      <c r="D102" s="497"/>
      <c r="E102" s="497"/>
      <c r="F102" s="497"/>
      <c r="G102" s="497"/>
      <c r="H102" s="497"/>
      <c r="I102" s="497"/>
      <c r="J102" s="497"/>
      <c r="K102" s="497"/>
      <c r="L102" s="497"/>
      <c r="M102" s="497"/>
      <c r="N102" s="498"/>
      <c r="O102" s="498"/>
      <c r="P102" s="498"/>
      <c r="Q102" s="498"/>
      <c r="R102" s="498"/>
      <c r="S102" s="498"/>
      <c r="T102" s="498"/>
      <c r="U102" s="498"/>
      <c r="V102" s="498"/>
      <c r="W102" s="498"/>
      <c r="X102" s="499"/>
    </row>
    <row r="103" spans="1:24" s="57" customFormat="1" ht="15" customHeight="1">
      <c r="A103" s="500" t="s">
        <v>231</v>
      </c>
      <c r="B103" s="111" t="s">
        <v>232</v>
      </c>
      <c r="C103" s="112"/>
      <c r="D103" s="97"/>
      <c r="E103" s="97"/>
      <c r="F103" s="98"/>
      <c r="G103" s="113">
        <v>12</v>
      </c>
      <c r="H103" s="114">
        <f>G103*30</f>
        <v>360</v>
      </c>
      <c r="I103" s="92">
        <f aca="true" t="shared" si="13" ref="I103:I108">J103+K103+L103</f>
        <v>36</v>
      </c>
      <c r="J103" s="116">
        <v>24</v>
      </c>
      <c r="K103" s="116">
        <v>8</v>
      </c>
      <c r="L103" s="116">
        <v>4</v>
      </c>
      <c r="M103" s="153">
        <f aca="true" t="shared" si="14" ref="M103:M108">H103-I103</f>
        <v>324</v>
      </c>
      <c r="N103" s="117"/>
      <c r="O103" s="97"/>
      <c r="P103" s="97"/>
      <c r="Q103" s="161"/>
      <c r="R103" s="161" t="s">
        <v>258</v>
      </c>
      <c r="S103" s="97"/>
      <c r="T103" s="161"/>
      <c r="U103" s="97"/>
      <c r="V103" s="97"/>
      <c r="W103" s="97"/>
      <c r="X103" s="118"/>
    </row>
    <row r="104" spans="1:24" s="57" customFormat="1" ht="15" customHeight="1">
      <c r="A104" s="501"/>
      <c r="B104" s="148" t="s">
        <v>233</v>
      </c>
      <c r="C104" s="152"/>
      <c r="D104" s="149">
        <v>5</v>
      </c>
      <c r="E104" s="149"/>
      <c r="F104" s="359"/>
      <c r="G104" s="151">
        <v>3</v>
      </c>
      <c r="H104" s="151">
        <f>G104*30</f>
        <v>90</v>
      </c>
      <c r="I104" s="93">
        <f t="shared" si="13"/>
        <v>8</v>
      </c>
      <c r="J104" s="149">
        <v>4</v>
      </c>
      <c r="K104" s="149"/>
      <c r="L104" s="149">
        <v>4</v>
      </c>
      <c r="M104" s="157">
        <f t="shared" si="14"/>
        <v>82</v>
      </c>
      <c r="N104" s="125"/>
      <c r="O104" s="73"/>
      <c r="P104" s="73"/>
      <c r="Q104" s="158"/>
      <c r="R104" s="158" t="s">
        <v>148</v>
      </c>
      <c r="S104" s="73"/>
      <c r="T104" s="158"/>
      <c r="U104" s="73"/>
      <c r="V104" s="73"/>
      <c r="W104" s="73"/>
      <c r="X104" s="126"/>
    </row>
    <row r="105" spans="1:24" s="57" customFormat="1" ht="15" customHeight="1">
      <c r="A105" s="501"/>
      <c r="B105" s="148" t="s">
        <v>302</v>
      </c>
      <c r="C105" s="152"/>
      <c r="D105" s="73">
        <v>5</v>
      </c>
      <c r="E105" s="149"/>
      <c r="F105" s="119"/>
      <c r="G105" s="124">
        <v>3</v>
      </c>
      <c r="H105" s="124">
        <f>G105*30</f>
        <v>90</v>
      </c>
      <c r="I105" s="93">
        <f t="shared" si="13"/>
        <v>8</v>
      </c>
      <c r="J105" s="73">
        <v>4</v>
      </c>
      <c r="K105" s="73">
        <v>4</v>
      </c>
      <c r="L105" s="73"/>
      <c r="M105" s="154">
        <f t="shared" si="14"/>
        <v>82</v>
      </c>
      <c r="N105" s="125"/>
      <c r="O105" s="73"/>
      <c r="P105" s="73"/>
      <c r="Q105" s="158"/>
      <c r="R105" s="158" t="s">
        <v>148</v>
      </c>
      <c r="S105" s="73"/>
      <c r="T105" s="158"/>
      <c r="U105" s="73"/>
      <c r="V105" s="73"/>
      <c r="W105" s="73"/>
      <c r="X105" s="126"/>
    </row>
    <row r="106" spans="1:24" s="57" customFormat="1" ht="15" customHeight="1">
      <c r="A106" s="501"/>
      <c r="B106" s="120" t="s">
        <v>154</v>
      </c>
      <c r="C106" s="143"/>
      <c r="D106" s="73">
        <v>5</v>
      </c>
      <c r="E106" s="73"/>
      <c r="F106" s="121"/>
      <c r="G106" s="124">
        <v>3</v>
      </c>
      <c r="H106" s="124">
        <f>G106*30</f>
        <v>90</v>
      </c>
      <c r="I106" s="93">
        <f t="shared" si="13"/>
        <v>8</v>
      </c>
      <c r="J106" s="73">
        <v>4</v>
      </c>
      <c r="K106" s="73">
        <v>4</v>
      </c>
      <c r="L106" s="73"/>
      <c r="M106" s="154">
        <f t="shared" si="14"/>
        <v>82</v>
      </c>
      <c r="N106" s="125"/>
      <c r="O106" s="73"/>
      <c r="P106" s="73"/>
      <c r="Q106" s="158"/>
      <c r="R106" s="158" t="s">
        <v>148</v>
      </c>
      <c r="S106" s="73"/>
      <c r="T106" s="158"/>
      <c r="U106" s="73"/>
      <c r="V106" s="73"/>
      <c r="W106" s="73"/>
      <c r="X106" s="126"/>
    </row>
    <row r="107" spans="1:24" s="57" customFormat="1" ht="15" customHeight="1">
      <c r="A107" s="501"/>
      <c r="B107" s="122" t="s">
        <v>138</v>
      </c>
      <c r="C107" s="143"/>
      <c r="D107" s="73">
        <v>5</v>
      </c>
      <c r="E107" s="73"/>
      <c r="F107" s="121"/>
      <c r="G107" s="124">
        <v>6</v>
      </c>
      <c r="H107" s="151">
        <f>G107*30</f>
        <v>180</v>
      </c>
      <c r="I107" s="93">
        <f t="shared" si="13"/>
        <v>8</v>
      </c>
      <c r="J107" s="73">
        <v>4</v>
      </c>
      <c r="K107" s="73">
        <v>4</v>
      </c>
      <c r="L107" s="73"/>
      <c r="M107" s="154">
        <f t="shared" si="14"/>
        <v>172</v>
      </c>
      <c r="N107" s="125"/>
      <c r="O107" s="73"/>
      <c r="P107" s="73"/>
      <c r="Q107" s="158"/>
      <c r="R107" s="158" t="s">
        <v>285</v>
      </c>
      <c r="S107" s="73"/>
      <c r="T107" s="158"/>
      <c r="U107" s="73"/>
      <c r="V107" s="73"/>
      <c r="W107" s="73"/>
      <c r="X107" s="126"/>
    </row>
    <row r="108" spans="1:24" s="57" customFormat="1" ht="15" customHeight="1">
      <c r="A108" s="501"/>
      <c r="B108" s="122" t="s">
        <v>234</v>
      </c>
      <c r="C108" s="143"/>
      <c r="D108" s="73">
        <v>5</v>
      </c>
      <c r="E108" s="73"/>
      <c r="F108" s="123"/>
      <c r="G108" s="124">
        <v>12</v>
      </c>
      <c r="H108" s="124">
        <f>30*G108</f>
        <v>360</v>
      </c>
      <c r="I108" s="93">
        <f t="shared" si="13"/>
        <v>24</v>
      </c>
      <c r="J108" s="73"/>
      <c r="K108" s="73"/>
      <c r="L108" s="73">
        <v>24</v>
      </c>
      <c r="M108" s="154">
        <f t="shared" si="14"/>
        <v>336</v>
      </c>
      <c r="N108" s="125"/>
      <c r="O108" s="73"/>
      <c r="P108" s="73"/>
      <c r="Q108" s="73"/>
      <c r="R108" s="73">
        <v>24</v>
      </c>
      <c r="S108" s="73"/>
      <c r="T108" s="73"/>
      <c r="U108" s="73"/>
      <c r="V108" s="73"/>
      <c r="W108" s="158"/>
      <c r="X108" s="126"/>
    </row>
    <row r="109" spans="1:24" s="57" customFormat="1" ht="15" customHeight="1" thickBot="1">
      <c r="A109" s="502"/>
      <c r="B109" s="127" t="s">
        <v>215</v>
      </c>
      <c r="C109" s="128"/>
      <c r="D109" s="129"/>
      <c r="E109" s="129"/>
      <c r="F109" s="130"/>
      <c r="G109" s="131">
        <v>3</v>
      </c>
      <c r="H109" s="132">
        <f aca="true" t="shared" si="15" ref="H109:H117">G109*30</f>
        <v>90</v>
      </c>
      <c r="I109" s="133"/>
      <c r="J109" s="134"/>
      <c r="K109" s="134"/>
      <c r="L109" s="134"/>
      <c r="M109" s="155"/>
      <c r="N109" s="159"/>
      <c r="O109" s="160"/>
      <c r="P109" s="160"/>
      <c r="Q109" s="160"/>
      <c r="R109" s="160"/>
      <c r="S109" s="160"/>
      <c r="T109" s="160"/>
      <c r="U109" s="160"/>
      <c r="V109" s="160"/>
      <c r="W109" s="160"/>
      <c r="X109" s="135"/>
    </row>
    <row r="110" spans="1:24" s="57" customFormat="1" ht="15" customHeight="1">
      <c r="A110" s="500" t="s">
        <v>235</v>
      </c>
      <c r="B110" s="111" t="s">
        <v>249</v>
      </c>
      <c r="C110" s="112"/>
      <c r="D110" s="97"/>
      <c r="E110" s="97"/>
      <c r="F110" s="98"/>
      <c r="G110" s="113">
        <v>10</v>
      </c>
      <c r="H110" s="114">
        <f t="shared" si="15"/>
        <v>300</v>
      </c>
      <c r="I110" s="115">
        <f>SUM(I111:I113)</f>
        <v>24</v>
      </c>
      <c r="J110" s="115">
        <f>SUM(J111:J113)</f>
        <v>12</v>
      </c>
      <c r="K110" s="115">
        <f>SUM(K111:K113)</f>
        <v>12</v>
      </c>
      <c r="L110" s="115">
        <f>SUM(L111:L113)</f>
        <v>0</v>
      </c>
      <c r="M110" s="153">
        <f>H110-I110</f>
        <v>276</v>
      </c>
      <c r="N110" s="117"/>
      <c r="O110" s="97"/>
      <c r="P110" s="97"/>
      <c r="Q110" s="97"/>
      <c r="R110" s="161"/>
      <c r="S110" s="161" t="s">
        <v>257</v>
      </c>
      <c r="T110" s="97"/>
      <c r="U110" s="97"/>
      <c r="V110" s="97"/>
      <c r="W110" s="97"/>
      <c r="X110" s="118"/>
    </row>
    <row r="111" spans="1:24" s="57" customFormat="1" ht="15" customHeight="1">
      <c r="A111" s="501"/>
      <c r="B111" s="122" t="s">
        <v>152</v>
      </c>
      <c r="C111" s="143"/>
      <c r="D111" s="73">
        <v>6</v>
      </c>
      <c r="E111" s="73"/>
      <c r="F111" s="121"/>
      <c r="G111" s="124">
        <v>4</v>
      </c>
      <c r="H111" s="124">
        <f t="shared" si="15"/>
        <v>120</v>
      </c>
      <c r="I111" s="93">
        <f>J111+K111+L111</f>
        <v>8</v>
      </c>
      <c r="J111" s="73">
        <v>4</v>
      </c>
      <c r="K111" s="73">
        <v>4</v>
      </c>
      <c r="L111" s="73"/>
      <c r="M111" s="154">
        <f>H111-I111</f>
        <v>112</v>
      </c>
      <c r="N111" s="125"/>
      <c r="O111" s="73"/>
      <c r="P111" s="73"/>
      <c r="Q111" s="73"/>
      <c r="R111" s="158"/>
      <c r="S111" s="158" t="s">
        <v>148</v>
      </c>
      <c r="T111" s="73"/>
      <c r="U111" s="73"/>
      <c r="V111" s="73"/>
      <c r="W111" s="73"/>
      <c r="X111" s="126"/>
    </row>
    <row r="112" spans="1:24" s="57" customFormat="1" ht="15" customHeight="1">
      <c r="A112" s="501"/>
      <c r="B112" s="136" t="s">
        <v>156</v>
      </c>
      <c r="C112" s="137"/>
      <c r="D112" s="85">
        <v>6</v>
      </c>
      <c r="E112" s="85"/>
      <c r="F112" s="121"/>
      <c r="G112" s="124">
        <v>6</v>
      </c>
      <c r="H112" s="124">
        <f t="shared" si="15"/>
        <v>180</v>
      </c>
      <c r="I112" s="93">
        <f>J112+K112+L112</f>
        <v>8</v>
      </c>
      <c r="J112" s="73">
        <v>4</v>
      </c>
      <c r="K112" s="73">
        <v>4</v>
      </c>
      <c r="L112" s="85"/>
      <c r="M112" s="141">
        <f>H112-I112</f>
        <v>172</v>
      </c>
      <c r="N112" s="125"/>
      <c r="O112" s="73"/>
      <c r="P112" s="73"/>
      <c r="Q112" s="73"/>
      <c r="R112" s="158"/>
      <c r="S112" s="158" t="s">
        <v>285</v>
      </c>
      <c r="T112" s="73"/>
      <c r="U112" s="73"/>
      <c r="V112" s="73"/>
      <c r="W112" s="73"/>
      <c r="X112" s="126"/>
    </row>
    <row r="113" spans="1:24" s="57" customFormat="1" ht="15" customHeight="1">
      <c r="A113" s="501"/>
      <c r="B113" s="122" t="s">
        <v>236</v>
      </c>
      <c r="C113" s="143"/>
      <c r="D113" s="73">
        <v>6</v>
      </c>
      <c r="E113" s="73"/>
      <c r="F113" s="154"/>
      <c r="G113" s="124">
        <v>4</v>
      </c>
      <c r="H113" s="124">
        <f t="shared" si="15"/>
        <v>120</v>
      </c>
      <c r="I113" s="93">
        <f>J113+K113+L113</f>
        <v>8</v>
      </c>
      <c r="J113" s="73">
        <v>4</v>
      </c>
      <c r="K113" s="73">
        <v>4</v>
      </c>
      <c r="L113" s="73"/>
      <c r="M113" s="154">
        <f>H113-I113</f>
        <v>112</v>
      </c>
      <c r="N113" s="125"/>
      <c r="O113" s="73"/>
      <c r="P113" s="73"/>
      <c r="Q113" s="73"/>
      <c r="R113" s="158"/>
      <c r="S113" s="158" t="s">
        <v>148</v>
      </c>
      <c r="T113" s="73"/>
      <c r="U113" s="73"/>
      <c r="V113" s="73"/>
      <c r="W113" s="73"/>
      <c r="X113" s="126"/>
    </row>
    <row r="114" spans="1:24" s="57" customFormat="1" ht="15" customHeight="1">
      <c r="A114" s="501"/>
      <c r="B114" s="122" t="s">
        <v>234</v>
      </c>
      <c r="C114" s="143"/>
      <c r="D114" s="149">
        <v>6</v>
      </c>
      <c r="E114" s="73"/>
      <c r="F114" s="123"/>
      <c r="G114" s="124">
        <v>10</v>
      </c>
      <c r="H114" s="124">
        <f t="shared" si="15"/>
        <v>300</v>
      </c>
      <c r="I114" s="93">
        <f>J114+K114+L114</f>
        <v>32</v>
      </c>
      <c r="J114" s="73"/>
      <c r="K114" s="73"/>
      <c r="L114" s="73">
        <v>32</v>
      </c>
      <c r="M114" s="154">
        <f>H114-I114</f>
        <v>268</v>
      </c>
      <c r="N114" s="125"/>
      <c r="O114" s="73"/>
      <c r="P114" s="73"/>
      <c r="Q114" s="73"/>
      <c r="R114" s="73"/>
      <c r="S114" s="73">
        <v>32</v>
      </c>
      <c r="T114" s="73"/>
      <c r="U114" s="73"/>
      <c r="V114" s="73"/>
      <c r="W114" s="158"/>
      <c r="X114" s="126"/>
    </row>
    <row r="115" spans="1:24" s="57" customFormat="1" ht="15" customHeight="1" thickBot="1">
      <c r="A115" s="502"/>
      <c r="B115" s="127" t="s">
        <v>215</v>
      </c>
      <c r="C115" s="128"/>
      <c r="D115" s="129"/>
      <c r="E115" s="129"/>
      <c r="F115" s="130"/>
      <c r="G115" s="131">
        <v>4</v>
      </c>
      <c r="H115" s="132">
        <f t="shared" si="15"/>
        <v>120</v>
      </c>
      <c r="I115" s="133"/>
      <c r="J115" s="134"/>
      <c r="K115" s="134"/>
      <c r="L115" s="134"/>
      <c r="M115" s="155"/>
      <c r="N115" s="159"/>
      <c r="O115" s="160"/>
      <c r="P115" s="160"/>
      <c r="Q115" s="160"/>
      <c r="R115" s="160"/>
      <c r="S115" s="160"/>
      <c r="T115" s="160"/>
      <c r="U115" s="160"/>
      <c r="V115" s="160"/>
      <c r="W115" s="160"/>
      <c r="X115" s="135"/>
    </row>
    <row r="116" spans="1:24" s="57" customFormat="1" ht="15" customHeight="1">
      <c r="A116" s="500" t="s">
        <v>238</v>
      </c>
      <c r="B116" s="111" t="s">
        <v>242</v>
      </c>
      <c r="C116" s="112"/>
      <c r="D116" s="97"/>
      <c r="E116" s="97"/>
      <c r="F116" s="98"/>
      <c r="G116" s="113">
        <v>7</v>
      </c>
      <c r="H116" s="114">
        <f t="shared" si="15"/>
        <v>210</v>
      </c>
      <c r="I116" s="115">
        <f>I117+I119</f>
        <v>16</v>
      </c>
      <c r="J116" s="115">
        <f>SUM(J117:J119)</f>
        <v>8</v>
      </c>
      <c r="K116" s="115">
        <f>SUM(K117:K119)</f>
        <v>4</v>
      </c>
      <c r="L116" s="115">
        <f>SUM(L117,L119)</f>
        <v>4</v>
      </c>
      <c r="M116" s="156">
        <f>SUM(M117,M119)</f>
        <v>194</v>
      </c>
      <c r="N116" s="117"/>
      <c r="O116" s="97"/>
      <c r="P116" s="97"/>
      <c r="Q116" s="97"/>
      <c r="R116" s="97"/>
      <c r="S116" s="161"/>
      <c r="T116" s="161" t="s">
        <v>129</v>
      </c>
      <c r="U116" s="97"/>
      <c r="V116" s="97"/>
      <c r="W116" s="97"/>
      <c r="X116" s="118"/>
    </row>
    <row r="117" spans="1:24" s="57" customFormat="1" ht="15" customHeight="1">
      <c r="A117" s="501"/>
      <c r="B117" s="122" t="s">
        <v>239</v>
      </c>
      <c r="C117" s="143"/>
      <c r="D117" s="73"/>
      <c r="E117" s="73"/>
      <c r="F117" s="138">
        <v>7</v>
      </c>
      <c r="G117" s="124">
        <v>1</v>
      </c>
      <c r="H117" s="151">
        <f t="shared" si="15"/>
        <v>30</v>
      </c>
      <c r="I117" s="93">
        <f>J117+K117+L117</f>
        <v>4</v>
      </c>
      <c r="J117" s="73"/>
      <c r="K117" s="73"/>
      <c r="L117" s="73">
        <v>4</v>
      </c>
      <c r="M117" s="154">
        <f>H117-I117</f>
        <v>26</v>
      </c>
      <c r="N117" s="125"/>
      <c r="O117" s="73"/>
      <c r="P117" s="73"/>
      <c r="Q117" s="73"/>
      <c r="R117" s="73"/>
      <c r="S117" s="73"/>
      <c r="T117" s="73" t="s">
        <v>81</v>
      </c>
      <c r="U117" s="73"/>
      <c r="V117" s="73"/>
      <c r="W117" s="73"/>
      <c r="X117" s="126"/>
    </row>
    <row r="118" spans="1:24" s="57" customFormat="1" ht="15" customHeight="1">
      <c r="A118" s="501"/>
      <c r="B118" s="122" t="s">
        <v>234</v>
      </c>
      <c r="C118" s="143"/>
      <c r="D118" s="73">
        <v>7</v>
      </c>
      <c r="E118" s="73"/>
      <c r="F118" s="123"/>
      <c r="G118" s="124">
        <v>1</v>
      </c>
      <c r="H118" s="124">
        <f>30*G118</f>
        <v>30</v>
      </c>
      <c r="I118" s="93">
        <f>J118+K118+L118</f>
        <v>4</v>
      </c>
      <c r="J118" s="73"/>
      <c r="K118" s="73"/>
      <c r="L118" s="73">
        <v>4</v>
      </c>
      <c r="M118" s="154">
        <f>H118-I118</f>
        <v>26</v>
      </c>
      <c r="N118" s="125"/>
      <c r="O118" s="73"/>
      <c r="P118" s="73"/>
      <c r="Q118" s="73"/>
      <c r="R118" s="73"/>
      <c r="S118" s="73"/>
      <c r="T118" s="73" t="s">
        <v>81</v>
      </c>
      <c r="U118" s="73"/>
      <c r="V118" s="73"/>
      <c r="W118" s="158"/>
      <c r="X118" s="126"/>
    </row>
    <row r="119" spans="1:24" s="57" customFormat="1" ht="15" customHeight="1">
      <c r="A119" s="501"/>
      <c r="B119" s="139" t="s">
        <v>150</v>
      </c>
      <c r="C119" s="143"/>
      <c r="D119" s="73">
        <v>7</v>
      </c>
      <c r="E119" s="73"/>
      <c r="F119" s="154"/>
      <c r="G119" s="124">
        <f>H119/30</f>
        <v>6</v>
      </c>
      <c r="H119" s="124">
        <v>180</v>
      </c>
      <c r="I119" s="93">
        <f>J119+K119+L119</f>
        <v>12</v>
      </c>
      <c r="J119" s="73">
        <v>8</v>
      </c>
      <c r="K119" s="73">
        <v>4</v>
      </c>
      <c r="L119" s="73"/>
      <c r="M119" s="154">
        <f>H119-I119</f>
        <v>168</v>
      </c>
      <c r="N119" s="125"/>
      <c r="O119" s="73"/>
      <c r="P119" s="73"/>
      <c r="Q119" s="73"/>
      <c r="R119" s="73"/>
      <c r="S119" s="158"/>
      <c r="T119" s="158" t="s">
        <v>99</v>
      </c>
      <c r="U119" s="73"/>
      <c r="V119" s="73"/>
      <c r="W119" s="73"/>
      <c r="X119" s="126"/>
    </row>
    <row r="120" spans="1:24" s="57" customFormat="1" ht="15" customHeight="1">
      <c r="A120" s="501"/>
      <c r="B120" s="122" t="s">
        <v>240</v>
      </c>
      <c r="C120" s="143"/>
      <c r="D120" s="73">
        <v>7</v>
      </c>
      <c r="E120" s="73"/>
      <c r="F120" s="154"/>
      <c r="G120" s="124">
        <f>H120/30</f>
        <v>6</v>
      </c>
      <c r="H120" s="124">
        <v>180</v>
      </c>
      <c r="I120" s="93">
        <f>J120+K120+L120</f>
        <v>12</v>
      </c>
      <c r="J120" s="73">
        <v>8</v>
      </c>
      <c r="K120" s="73">
        <v>4</v>
      </c>
      <c r="L120" s="73"/>
      <c r="M120" s="154">
        <f>H120-I120</f>
        <v>168</v>
      </c>
      <c r="N120" s="125"/>
      <c r="O120" s="73"/>
      <c r="P120" s="73"/>
      <c r="Q120" s="73"/>
      <c r="R120" s="73"/>
      <c r="S120" s="158"/>
      <c r="T120" s="158" t="s">
        <v>99</v>
      </c>
      <c r="U120" s="73"/>
      <c r="V120" s="73"/>
      <c r="W120" s="158"/>
      <c r="X120" s="126"/>
    </row>
    <row r="121" spans="1:24" s="57" customFormat="1" ht="15" customHeight="1" thickBot="1">
      <c r="A121" s="502"/>
      <c r="B121" s="127" t="s">
        <v>215</v>
      </c>
      <c r="C121" s="128"/>
      <c r="D121" s="129"/>
      <c r="E121" s="129"/>
      <c r="F121" s="130"/>
      <c r="G121" s="131">
        <v>7</v>
      </c>
      <c r="H121" s="132">
        <f>G121*30</f>
        <v>210</v>
      </c>
      <c r="I121" s="133"/>
      <c r="J121" s="134"/>
      <c r="K121" s="134"/>
      <c r="L121" s="134"/>
      <c r="M121" s="155"/>
      <c r="N121" s="159"/>
      <c r="O121" s="160"/>
      <c r="P121" s="160"/>
      <c r="Q121" s="160"/>
      <c r="R121" s="160"/>
      <c r="S121" s="160"/>
      <c r="T121" s="160"/>
      <c r="U121" s="160"/>
      <c r="V121" s="160"/>
      <c r="W121" s="160"/>
      <c r="X121" s="135"/>
    </row>
    <row r="122" spans="1:24" s="57" customFormat="1" ht="15" customHeight="1">
      <c r="A122" s="500" t="s">
        <v>241</v>
      </c>
      <c r="B122" s="111" t="s">
        <v>250</v>
      </c>
      <c r="C122" s="112"/>
      <c r="D122" s="97"/>
      <c r="E122" s="97"/>
      <c r="F122" s="98"/>
      <c r="G122" s="113">
        <v>6</v>
      </c>
      <c r="H122" s="114">
        <f>G122*30</f>
        <v>180</v>
      </c>
      <c r="I122" s="115">
        <f>SUM(I123)</f>
        <v>12</v>
      </c>
      <c r="J122" s="115">
        <f>SUM(J123)</f>
        <v>8</v>
      </c>
      <c r="K122" s="115">
        <f>SUM(K123)</f>
        <v>4</v>
      </c>
      <c r="L122" s="115">
        <f>SUM(L123)</f>
        <v>0</v>
      </c>
      <c r="M122" s="156">
        <f>SUM(M123)</f>
        <v>78</v>
      </c>
      <c r="N122" s="117"/>
      <c r="O122" s="97"/>
      <c r="P122" s="97"/>
      <c r="Q122" s="97"/>
      <c r="R122" s="97"/>
      <c r="S122" s="97"/>
      <c r="T122" s="97"/>
      <c r="U122" s="161" t="s">
        <v>99</v>
      </c>
      <c r="V122" s="97"/>
      <c r="W122" s="97"/>
      <c r="X122" s="118"/>
    </row>
    <row r="123" spans="1:24" s="57" customFormat="1" ht="15" customHeight="1">
      <c r="A123" s="501"/>
      <c r="B123" s="140" t="s">
        <v>243</v>
      </c>
      <c r="C123" s="137"/>
      <c r="D123" s="73">
        <v>8</v>
      </c>
      <c r="E123" s="85"/>
      <c r="F123" s="141"/>
      <c r="G123" s="124">
        <v>6</v>
      </c>
      <c r="H123" s="124">
        <v>90</v>
      </c>
      <c r="I123" s="93">
        <f>J123+K123+L123</f>
        <v>12</v>
      </c>
      <c r="J123" s="73">
        <v>8</v>
      </c>
      <c r="K123" s="73">
        <v>4</v>
      </c>
      <c r="L123" s="73"/>
      <c r="M123" s="154">
        <f>H123-I123</f>
        <v>78</v>
      </c>
      <c r="N123" s="125"/>
      <c r="O123" s="73"/>
      <c r="P123" s="73"/>
      <c r="Q123" s="73"/>
      <c r="R123" s="73"/>
      <c r="S123" s="73"/>
      <c r="T123" s="73"/>
      <c r="U123" s="158" t="s">
        <v>99</v>
      </c>
      <c r="V123" s="73"/>
      <c r="W123" s="73"/>
      <c r="X123" s="126"/>
    </row>
    <row r="124" spans="1:24" s="57" customFormat="1" ht="15" customHeight="1">
      <c r="A124" s="501"/>
      <c r="B124" s="142" t="s">
        <v>244</v>
      </c>
      <c r="C124" s="143"/>
      <c r="D124" s="73">
        <v>8</v>
      </c>
      <c r="E124" s="73"/>
      <c r="F124" s="154"/>
      <c r="G124" s="124">
        <v>6</v>
      </c>
      <c r="H124" s="124">
        <v>90</v>
      </c>
      <c r="I124" s="93">
        <f>J124+K124+L124</f>
        <v>12</v>
      </c>
      <c r="J124" s="73">
        <v>8</v>
      </c>
      <c r="K124" s="73">
        <v>4</v>
      </c>
      <c r="L124" s="73"/>
      <c r="M124" s="154">
        <f>H124-I124</f>
        <v>78</v>
      </c>
      <c r="N124" s="125"/>
      <c r="O124" s="73"/>
      <c r="P124" s="73"/>
      <c r="Q124" s="73"/>
      <c r="R124" s="73"/>
      <c r="S124" s="73"/>
      <c r="T124" s="73"/>
      <c r="U124" s="158" t="s">
        <v>99</v>
      </c>
      <c r="V124" s="73"/>
      <c r="W124" s="73"/>
      <c r="X124" s="126"/>
    </row>
    <row r="125" spans="1:24" s="57" customFormat="1" ht="15" customHeight="1" thickBot="1">
      <c r="A125" s="502"/>
      <c r="B125" s="127" t="s">
        <v>215</v>
      </c>
      <c r="C125" s="128"/>
      <c r="D125" s="129"/>
      <c r="E125" s="129"/>
      <c r="F125" s="130"/>
      <c r="G125" s="131">
        <v>6</v>
      </c>
      <c r="H125" s="132">
        <f>G125*30</f>
        <v>180</v>
      </c>
      <c r="I125" s="133"/>
      <c r="J125" s="134"/>
      <c r="K125" s="134"/>
      <c r="L125" s="134"/>
      <c r="M125" s="155"/>
      <c r="N125" s="159"/>
      <c r="O125" s="160"/>
      <c r="P125" s="160"/>
      <c r="Q125" s="160"/>
      <c r="R125" s="160"/>
      <c r="S125" s="160"/>
      <c r="T125" s="160"/>
      <c r="U125" s="158"/>
      <c r="V125" s="160"/>
      <c r="W125" s="160"/>
      <c r="X125" s="135"/>
    </row>
    <row r="126" spans="1:24" s="57" customFormat="1" ht="15" customHeight="1">
      <c r="A126" s="500" t="s">
        <v>245</v>
      </c>
      <c r="B126" s="111" t="s">
        <v>251</v>
      </c>
      <c r="C126" s="112"/>
      <c r="D126" s="97"/>
      <c r="E126" s="97"/>
      <c r="F126" s="98"/>
      <c r="G126" s="113">
        <v>14</v>
      </c>
      <c r="H126" s="114">
        <f>G126*30</f>
        <v>420</v>
      </c>
      <c r="I126" s="115">
        <f>I127+I129</f>
        <v>24</v>
      </c>
      <c r="J126" s="115">
        <f>J127+J129</f>
        <v>16</v>
      </c>
      <c r="K126" s="115">
        <f>K127+K129</f>
        <v>8</v>
      </c>
      <c r="L126" s="115">
        <v>24</v>
      </c>
      <c r="M126" s="156">
        <f>SUM(M127,M129)</f>
        <v>306</v>
      </c>
      <c r="N126" s="117"/>
      <c r="O126" s="97"/>
      <c r="P126" s="97"/>
      <c r="Q126" s="97"/>
      <c r="R126" s="97"/>
      <c r="S126" s="97"/>
      <c r="T126" s="97"/>
      <c r="U126" s="97"/>
      <c r="V126" s="161" t="s">
        <v>252</v>
      </c>
      <c r="W126" s="97"/>
      <c r="X126" s="118"/>
    </row>
    <row r="127" spans="1:24" s="57" customFormat="1" ht="15" customHeight="1">
      <c r="A127" s="501"/>
      <c r="B127" s="142" t="s">
        <v>153</v>
      </c>
      <c r="C127" s="143"/>
      <c r="D127" s="73">
        <v>9</v>
      </c>
      <c r="E127" s="73"/>
      <c r="F127" s="121"/>
      <c r="G127" s="124">
        <v>7</v>
      </c>
      <c r="H127" s="152">
        <f>G127*30</f>
        <v>210</v>
      </c>
      <c r="I127" s="93">
        <f>J127+K127+L127</f>
        <v>12</v>
      </c>
      <c r="J127" s="73">
        <v>8</v>
      </c>
      <c r="K127" s="73">
        <v>4</v>
      </c>
      <c r="L127" s="73"/>
      <c r="M127" s="154">
        <f>H127-I127</f>
        <v>198</v>
      </c>
      <c r="N127" s="125"/>
      <c r="O127" s="73"/>
      <c r="P127" s="73"/>
      <c r="Q127" s="73"/>
      <c r="R127" s="73"/>
      <c r="S127" s="73"/>
      <c r="T127" s="73"/>
      <c r="U127" s="73"/>
      <c r="V127" s="158" t="s">
        <v>99</v>
      </c>
      <c r="W127" s="73"/>
      <c r="X127" s="126"/>
    </row>
    <row r="128" spans="1:24" s="57" customFormat="1" ht="15" customHeight="1">
      <c r="A128" s="501"/>
      <c r="B128" s="122" t="s">
        <v>234</v>
      </c>
      <c r="C128" s="143"/>
      <c r="D128" s="73">
        <v>9</v>
      </c>
      <c r="E128" s="73"/>
      <c r="F128" s="123"/>
      <c r="G128" s="124">
        <v>14</v>
      </c>
      <c r="H128" s="143">
        <f>30*G128</f>
        <v>420</v>
      </c>
      <c r="I128" s="93">
        <f>J128+K128+L128</f>
        <v>24</v>
      </c>
      <c r="J128" s="73"/>
      <c r="K128" s="73"/>
      <c r="L128" s="73">
        <v>24</v>
      </c>
      <c r="M128" s="154">
        <f>H128-I128</f>
        <v>396</v>
      </c>
      <c r="N128" s="125"/>
      <c r="O128" s="73"/>
      <c r="P128" s="73"/>
      <c r="Q128" s="73"/>
      <c r="R128" s="73"/>
      <c r="S128" s="73"/>
      <c r="T128" s="73"/>
      <c r="U128" s="73"/>
      <c r="V128" s="158" t="s">
        <v>253</v>
      </c>
      <c r="W128" s="158"/>
      <c r="X128" s="126"/>
    </row>
    <row r="129" spans="1:24" s="57" customFormat="1" ht="15" customHeight="1">
      <c r="A129" s="501"/>
      <c r="B129" s="122" t="s">
        <v>155</v>
      </c>
      <c r="C129" s="143"/>
      <c r="D129" s="73">
        <v>9</v>
      </c>
      <c r="E129" s="73"/>
      <c r="F129" s="154"/>
      <c r="G129" s="124">
        <v>7</v>
      </c>
      <c r="H129" s="125">
        <v>120</v>
      </c>
      <c r="I129" s="93">
        <f>J129+K129+L129</f>
        <v>12</v>
      </c>
      <c r="J129" s="73">
        <v>8</v>
      </c>
      <c r="K129" s="73">
        <v>4</v>
      </c>
      <c r="L129" s="73"/>
      <c r="M129" s="154">
        <f>H129-I129</f>
        <v>108</v>
      </c>
      <c r="N129" s="125"/>
      <c r="O129" s="73"/>
      <c r="P129" s="73"/>
      <c r="Q129" s="73"/>
      <c r="R129" s="73"/>
      <c r="S129" s="73"/>
      <c r="T129" s="73"/>
      <c r="U129" s="73"/>
      <c r="V129" s="158" t="s">
        <v>99</v>
      </c>
      <c r="W129" s="73"/>
      <c r="X129" s="126"/>
    </row>
    <row r="130" spans="1:24" s="57" customFormat="1" ht="15" customHeight="1">
      <c r="A130" s="501"/>
      <c r="B130" s="148" t="s">
        <v>246</v>
      </c>
      <c r="C130" s="152"/>
      <c r="D130" s="149">
        <v>9</v>
      </c>
      <c r="E130" s="149"/>
      <c r="F130" s="157"/>
      <c r="G130" s="151">
        <v>7</v>
      </c>
      <c r="H130" s="144">
        <v>120</v>
      </c>
      <c r="I130" s="93">
        <f>J130+K130+L130</f>
        <v>12</v>
      </c>
      <c r="J130" s="149">
        <v>8</v>
      </c>
      <c r="K130" s="149">
        <v>4</v>
      </c>
      <c r="L130" s="149"/>
      <c r="M130" s="157">
        <f>H130-I130</f>
        <v>108</v>
      </c>
      <c r="N130" s="125"/>
      <c r="O130" s="73"/>
      <c r="P130" s="73"/>
      <c r="Q130" s="73"/>
      <c r="R130" s="73"/>
      <c r="S130" s="73"/>
      <c r="T130" s="73"/>
      <c r="U130" s="73"/>
      <c r="V130" s="158" t="s">
        <v>99</v>
      </c>
      <c r="W130" s="73"/>
      <c r="X130" s="126"/>
    </row>
    <row r="131" spans="1:24" s="57" customFormat="1" ht="15" customHeight="1" thickBot="1">
      <c r="A131" s="502"/>
      <c r="B131" s="127" t="s">
        <v>215</v>
      </c>
      <c r="C131" s="128"/>
      <c r="D131" s="129"/>
      <c r="E131" s="129"/>
      <c r="F131" s="130"/>
      <c r="G131" s="131">
        <v>7</v>
      </c>
      <c r="H131" s="132">
        <f>G131*30</f>
        <v>210</v>
      </c>
      <c r="I131" s="133"/>
      <c r="J131" s="134"/>
      <c r="K131" s="134"/>
      <c r="L131" s="134"/>
      <c r="M131" s="155"/>
      <c r="N131" s="159"/>
      <c r="O131" s="160"/>
      <c r="P131" s="160"/>
      <c r="Q131" s="160"/>
      <c r="R131" s="160"/>
      <c r="S131" s="160"/>
      <c r="T131" s="160"/>
      <c r="U131" s="160"/>
      <c r="V131" s="160"/>
      <c r="W131" s="160"/>
      <c r="X131" s="135"/>
    </row>
    <row r="132" spans="1:24" s="57" customFormat="1" ht="15" customHeight="1">
      <c r="A132" s="500" t="s">
        <v>247</v>
      </c>
      <c r="B132" s="111" t="s">
        <v>254</v>
      </c>
      <c r="C132" s="112"/>
      <c r="D132" s="97"/>
      <c r="E132" s="97"/>
      <c r="F132" s="98"/>
      <c r="G132" s="113">
        <v>12</v>
      </c>
      <c r="H132" s="114">
        <f>G132*30</f>
        <v>360</v>
      </c>
      <c r="I132" s="115">
        <f>SUM(I133:I135)</f>
        <v>36</v>
      </c>
      <c r="J132" s="115">
        <f>SUM(J133:J135)</f>
        <v>24</v>
      </c>
      <c r="K132" s="115">
        <f>SUM(K133:K135)</f>
        <v>12</v>
      </c>
      <c r="L132" s="115">
        <v>36</v>
      </c>
      <c r="M132" s="156"/>
      <c r="N132" s="117"/>
      <c r="O132" s="97"/>
      <c r="P132" s="97"/>
      <c r="Q132" s="97"/>
      <c r="R132" s="97"/>
      <c r="S132" s="97"/>
      <c r="T132" s="97"/>
      <c r="U132" s="97"/>
      <c r="V132" s="97"/>
      <c r="W132" s="161" t="s">
        <v>121</v>
      </c>
      <c r="X132" s="118"/>
    </row>
    <row r="133" spans="1:24" s="57" customFormat="1" ht="15" customHeight="1">
      <c r="A133" s="501"/>
      <c r="B133" s="145" t="s">
        <v>149</v>
      </c>
      <c r="C133" s="143"/>
      <c r="D133" s="73" t="s">
        <v>75</v>
      </c>
      <c r="E133" s="73"/>
      <c r="F133" s="146"/>
      <c r="G133" s="124">
        <v>4</v>
      </c>
      <c r="H133" s="152">
        <f>G133*30</f>
        <v>120</v>
      </c>
      <c r="I133" s="93">
        <f>J133+K133+L133</f>
        <v>12</v>
      </c>
      <c r="J133" s="73">
        <v>8</v>
      </c>
      <c r="K133" s="73">
        <v>4</v>
      </c>
      <c r="L133" s="73"/>
      <c r="M133" s="154">
        <f>H133-I133</f>
        <v>108</v>
      </c>
      <c r="N133" s="125"/>
      <c r="O133" s="73"/>
      <c r="P133" s="73"/>
      <c r="Q133" s="73"/>
      <c r="R133" s="73"/>
      <c r="S133" s="73"/>
      <c r="T133" s="73"/>
      <c r="U133" s="73"/>
      <c r="V133" s="73"/>
      <c r="W133" s="158" t="s">
        <v>99</v>
      </c>
      <c r="X133" s="126"/>
    </row>
    <row r="134" spans="1:24" s="57" customFormat="1" ht="15" customHeight="1">
      <c r="A134" s="501"/>
      <c r="B134" s="139" t="s">
        <v>248</v>
      </c>
      <c r="C134" s="137"/>
      <c r="D134" s="73" t="s">
        <v>75</v>
      </c>
      <c r="E134" s="85"/>
      <c r="F134" s="121"/>
      <c r="G134" s="124">
        <v>4</v>
      </c>
      <c r="H134" s="152">
        <f>G134*30</f>
        <v>120</v>
      </c>
      <c r="I134" s="93">
        <f>J134+K134+L134</f>
        <v>12</v>
      </c>
      <c r="J134" s="73">
        <v>8</v>
      </c>
      <c r="K134" s="73">
        <v>4</v>
      </c>
      <c r="L134" s="85"/>
      <c r="M134" s="141">
        <f>H134-I134</f>
        <v>108</v>
      </c>
      <c r="N134" s="125"/>
      <c r="O134" s="73"/>
      <c r="P134" s="73"/>
      <c r="Q134" s="73"/>
      <c r="R134" s="73"/>
      <c r="S134" s="73"/>
      <c r="T134" s="73"/>
      <c r="U134" s="73"/>
      <c r="V134" s="73"/>
      <c r="W134" s="158" t="s">
        <v>99</v>
      </c>
      <c r="X134" s="126"/>
    </row>
    <row r="135" spans="1:24" s="57" customFormat="1" ht="15" customHeight="1">
      <c r="A135" s="501"/>
      <c r="B135" s="122" t="s">
        <v>157</v>
      </c>
      <c r="C135" s="143"/>
      <c r="D135" s="73" t="s">
        <v>75</v>
      </c>
      <c r="E135" s="73"/>
      <c r="F135" s="147"/>
      <c r="G135" s="124">
        <v>4</v>
      </c>
      <c r="H135" s="152">
        <f>G135*30</f>
        <v>120</v>
      </c>
      <c r="I135" s="93">
        <f>J135+K135+L135</f>
        <v>12</v>
      </c>
      <c r="J135" s="73">
        <v>8</v>
      </c>
      <c r="K135" s="73">
        <v>4</v>
      </c>
      <c r="L135" s="73"/>
      <c r="M135" s="154">
        <f>H135-I135</f>
        <v>108</v>
      </c>
      <c r="N135" s="125"/>
      <c r="O135" s="73"/>
      <c r="P135" s="73"/>
      <c r="Q135" s="73"/>
      <c r="R135" s="73"/>
      <c r="S135" s="73"/>
      <c r="T135" s="73"/>
      <c r="U135" s="73"/>
      <c r="V135" s="73"/>
      <c r="W135" s="158" t="s">
        <v>99</v>
      </c>
      <c r="X135" s="126"/>
    </row>
    <row r="136" spans="1:24" s="57" customFormat="1" ht="15" customHeight="1">
      <c r="A136" s="501"/>
      <c r="B136" s="148" t="s">
        <v>234</v>
      </c>
      <c r="C136" s="152"/>
      <c r="D136" s="73" t="s">
        <v>75</v>
      </c>
      <c r="E136" s="149"/>
      <c r="F136" s="150"/>
      <c r="G136" s="151">
        <v>10</v>
      </c>
      <c r="H136" s="152">
        <f>30*G136</f>
        <v>300</v>
      </c>
      <c r="I136" s="93">
        <f>J136+K136+L136</f>
        <v>36</v>
      </c>
      <c r="J136" s="73"/>
      <c r="K136" s="73"/>
      <c r="L136" s="73">
        <v>36</v>
      </c>
      <c r="M136" s="157">
        <f>H136-I136</f>
        <v>264</v>
      </c>
      <c r="N136" s="125"/>
      <c r="O136" s="73"/>
      <c r="P136" s="73"/>
      <c r="Q136" s="73"/>
      <c r="R136" s="73"/>
      <c r="S136" s="73"/>
      <c r="T136" s="73"/>
      <c r="U136" s="73"/>
      <c r="V136" s="73"/>
      <c r="W136" s="158" t="s">
        <v>255</v>
      </c>
      <c r="X136" s="126"/>
    </row>
    <row r="137" spans="1:24" s="57" customFormat="1" ht="15" customHeight="1" thickBot="1">
      <c r="A137" s="502"/>
      <c r="B137" s="127" t="s">
        <v>215</v>
      </c>
      <c r="C137" s="128"/>
      <c r="D137" s="129"/>
      <c r="E137" s="129"/>
      <c r="F137" s="130"/>
      <c r="G137" s="131">
        <v>4</v>
      </c>
      <c r="H137" s="132">
        <f>G137*30</f>
        <v>120</v>
      </c>
      <c r="I137" s="133"/>
      <c r="J137" s="134"/>
      <c r="K137" s="134"/>
      <c r="L137" s="134"/>
      <c r="M137" s="155"/>
      <c r="N137" s="159"/>
      <c r="O137" s="160"/>
      <c r="P137" s="160"/>
      <c r="Q137" s="160"/>
      <c r="R137" s="160"/>
      <c r="S137" s="160"/>
      <c r="T137" s="160"/>
      <c r="U137" s="160"/>
      <c r="V137" s="160"/>
      <c r="W137" s="160"/>
      <c r="X137" s="135"/>
    </row>
    <row r="138" spans="1:24" s="80" customFormat="1" ht="15.75" customHeight="1" thickBot="1">
      <c r="A138" s="516" t="s">
        <v>256</v>
      </c>
      <c r="B138" s="517"/>
      <c r="C138" s="517"/>
      <c r="D138" s="517"/>
      <c r="E138" s="517"/>
      <c r="F138" s="517"/>
      <c r="G138" s="162">
        <f aca="true" t="shared" si="16" ref="G138:M138">SUM(G103,G110,G116,G122,G126,G132)</f>
        <v>61</v>
      </c>
      <c r="H138" s="162">
        <f t="shared" si="16"/>
        <v>1830</v>
      </c>
      <c r="I138" s="162">
        <f t="shared" si="16"/>
        <v>148</v>
      </c>
      <c r="J138" s="162">
        <f t="shared" si="16"/>
        <v>92</v>
      </c>
      <c r="K138" s="162">
        <f t="shared" si="16"/>
        <v>48</v>
      </c>
      <c r="L138" s="162">
        <f t="shared" si="16"/>
        <v>68</v>
      </c>
      <c r="M138" s="162">
        <f t="shared" si="16"/>
        <v>1178</v>
      </c>
      <c r="N138" s="162"/>
      <c r="O138" s="162"/>
      <c r="P138" s="162"/>
      <c r="Q138" s="162"/>
      <c r="R138" s="163" t="s">
        <v>258</v>
      </c>
      <c r="S138" s="163" t="s">
        <v>257</v>
      </c>
      <c r="T138" s="163" t="s">
        <v>129</v>
      </c>
      <c r="U138" s="163" t="s">
        <v>99</v>
      </c>
      <c r="V138" s="163" t="s">
        <v>252</v>
      </c>
      <c r="W138" s="163" t="s">
        <v>121</v>
      </c>
      <c r="X138" s="164"/>
    </row>
    <row r="139" spans="1:24" s="80" customFormat="1" ht="17.25" customHeight="1" thickBot="1">
      <c r="A139" s="566" t="s">
        <v>161</v>
      </c>
      <c r="B139" s="567"/>
      <c r="C139" s="567"/>
      <c r="D139" s="567"/>
      <c r="E139" s="567"/>
      <c r="F139" s="568"/>
      <c r="G139" s="248">
        <f>SUM(G76,G101,G138)</f>
        <v>240</v>
      </c>
      <c r="H139" s="248">
        <f>SUM(H76,H101,H138)</f>
        <v>7200</v>
      </c>
      <c r="I139" s="248"/>
      <c r="J139" s="248"/>
      <c r="K139" s="248"/>
      <c r="L139" s="562" t="s">
        <v>162</v>
      </c>
      <c r="M139" s="563"/>
      <c r="N139" s="282">
        <v>1</v>
      </c>
      <c r="O139" s="282">
        <v>2</v>
      </c>
      <c r="P139" s="282">
        <v>3</v>
      </c>
      <c r="Q139" s="283">
        <v>4</v>
      </c>
      <c r="R139" s="282">
        <v>5</v>
      </c>
      <c r="S139" s="284">
        <v>6</v>
      </c>
      <c r="T139" s="284">
        <v>7</v>
      </c>
      <c r="U139" s="284">
        <v>8</v>
      </c>
      <c r="V139" s="284">
        <v>9</v>
      </c>
      <c r="W139" s="285" t="s">
        <v>75</v>
      </c>
      <c r="X139" s="286" t="s">
        <v>43</v>
      </c>
    </row>
    <row r="140" spans="1:24" s="53" customFormat="1" ht="30" customHeight="1">
      <c r="A140" s="564" t="s">
        <v>163</v>
      </c>
      <c r="B140" s="564"/>
      <c r="C140" s="564"/>
      <c r="D140" s="564"/>
      <c r="E140" s="564"/>
      <c r="F140" s="564"/>
      <c r="G140" s="564"/>
      <c r="H140" s="564"/>
      <c r="I140" s="564"/>
      <c r="J140" s="564"/>
      <c r="K140" s="564"/>
      <c r="L140" s="564"/>
      <c r="M140" s="565"/>
      <c r="N140" s="287" t="s">
        <v>146</v>
      </c>
      <c r="O140" s="288" t="s">
        <v>146</v>
      </c>
      <c r="P140" s="289" t="s">
        <v>287</v>
      </c>
      <c r="Q140" s="289" t="s">
        <v>282</v>
      </c>
      <c r="R140" s="289" t="s">
        <v>303</v>
      </c>
      <c r="S140" s="288" t="s">
        <v>301</v>
      </c>
      <c r="T140" s="290" t="s">
        <v>142</v>
      </c>
      <c r="U140" s="290" t="s">
        <v>143</v>
      </c>
      <c r="V140" s="290" t="s">
        <v>284</v>
      </c>
      <c r="W140" s="291" t="s">
        <v>297</v>
      </c>
      <c r="X140" s="292"/>
    </row>
    <row r="141" spans="1:24" s="57" customFormat="1" ht="15.75">
      <c r="A141" s="557" t="s">
        <v>165</v>
      </c>
      <c r="B141" s="557"/>
      <c r="C141" s="557"/>
      <c r="D141" s="557"/>
      <c r="E141" s="557"/>
      <c r="F141" s="557"/>
      <c r="G141" s="557"/>
      <c r="H141" s="557"/>
      <c r="I141" s="557"/>
      <c r="J141" s="557"/>
      <c r="K141" s="557"/>
      <c r="L141" s="557"/>
      <c r="M141" s="558"/>
      <c r="N141" s="293">
        <f>COUNTIF($C11:$C138,"=1")</f>
        <v>2</v>
      </c>
      <c r="O141" s="293">
        <f>COUNTIF($C11:$C72,"=2")</f>
        <v>3</v>
      </c>
      <c r="P141" s="294">
        <f>COUNTIF($C11:$C72,"=3")</f>
        <v>3</v>
      </c>
      <c r="Q141" s="295">
        <f>COUNTIF($C11:$C72,"=4")</f>
        <v>2</v>
      </c>
      <c r="R141" s="295">
        <f>COUNTIF($C11:$C72,"=5")</f>
        <v>2</v>
      </c>
      <c r="S141" s="296">
        <f>COUNTIF($C11:$C72,"=6")+2</f>
        <v>5</v>
      </c>
      <c r="T141" s="296">
        <f>COUNTIF($C11:$C72,"=7")</f>
        <v>2</v>
      </c>
      <c r="U141" s="296">
        <f>COUNTIF($C11:$C72,"=8")</f>
        <v>0</v>
      </c>
      <c r="V141" s="296">
        <f>COUNTIF($C11:$C72,"=9")</f>
        <v>2</v>
      </c>
      <c r="W141" s="295">
        <f>COUNTIF($C11:$C72,"=10а")</f>
        <v>2</v>
      </c>
      <c r="X141" s="297"/>
    </row>
    <row r="142" spans="1:24" s="57" customFormat="1" ht="15.75">
      <c r="A142" s="557" t="s">
        <v>166</v>
      </c>
      <c r="B142" s="557"/>
      <c r="C142" s="557"/>
      <c r="D142" s="557"/>
      <c r="E142" s="557"/>
      <c r="F142" s="557"/>
      <c r="G142" s="557"/>
      <c r="H142" s="557"/>
      <c r="I142" s="557"/>
      <c r="J142" s="557"/>
      <c r="K142" s="557"/>
      <c r="L142" s="557"/>
      <c r="M142" s="558"/>
      <c r="N142" s="293">
        <f>COUNTIF($D11:$D100,"=1")</f>
        <v>4</v>
      </c>
      <c r="O142" s="293">
        <f>COUNTIF($D11:$D99,"=2")</f>
        <v>2</v>
      </c>
      <c r="P142" s="294">
        <f>COUNTIF($D11:$D72,"=3")</f>
        <v>5</v>
      </c>
      <c r="Q142" s="298">
        <f>COUNTIF($D11:$D72,"=4")+1</f>
        <v>4</v>
      </c>
      <c r="R142" s="298">
        <f>COUNTIF($D11:$D72,"=5")+1+3</f>
        <v>6</v>
      </c>
      <c r="S142" s="299">
        <f>COUNTIF($D11:$D72,"=6")+1+2</f>
        <v>5</v>
      </c>
      <c r="T142" s="299">
        <f>COUNTIF($D11:$D72,"=7")+1</f>
        <v>1</v>
      </c>
      <c r="U142" s="299">
        <f>COUNTIF($D11:$D72,"=8")+1</f>
        <v>2</v>
      </c>
      <c r="V142" s="299">
        <f>COUNTIF($D11:$D72,"=9")+2</f>
        <v>3</v>
      </c>
      <c r="W142" s="298">
        <f>COUNTIF($D11:$D72,"=10а")+3</f>
        <v>3</v>
      </c>
      <c r="X142" s="297"/>
    </row>
    <row r="143" spans="1:24" s="57" customFormat="1" ht="15.75">
      <c r="A143" s="557" t="s">
        <v>167</v>
      </c>
      <c r="B143" s="557"/>
      <c r="C143" s="557"/>
      <c r="D143" s="557"/>
      <c r="E143" s="557"/>
      <c r="F143" s="557"/>
      <c r="G143" s="557"/>
      <c r="H143" s="557"/>
      <c r="I143" s="557"/>
      <c r="J143" s="557"/>
      <c r="K143" s="557"/>
      <c r="L143" s="557"/>
      <c r="M143" s="558"/>
      <c r="N143" s="293">
        <f>COUNTIF($F11:$F138,"=1")</f>
        <v>0</v>
      </c>
      <c r="O143" s="293">
        <f>COUNTIF($F11:$F138,"=2")</f>
        <v>0</v>
      </c>
      <c r="P143" s="294">
        <f>COUNTIF($F11:$F138,"=3")</f>
        <v>0</v>
      </c>
      <c r="Q143" s="295">
        <f>COUNTIF($F11:$F138,"=4")</f>
        <v>0</v>
      </c>
      <c r="R143" s="295">
        <f>COUNTIF($F11:$F138,"=5")</f>
        <v>0</v>
      </c>
      <c r="S143" s="296">
        <f>COUNTIF($F11:$F138,"=6")</f>
        <v>1</v>
      </c>
      <c r="T143" s="293">
        <f>COUNTIF($F11:$F138,"=7")</f>
        <v>1</v>
      </c>
      <c r="U143" s="293">
        <f>COUNTIF($F11:$F138,"=8")</f>
        <v>1</v>
      </c>
      <c r="V143" s="296">
        <f>COUNTIF($F11:$F138,"=9")</f>
        <v>0</v>
      </c>
      <c r="W143" s="295">
        <f>COUNTIF($F11:$F138,"=10а")</f>
        <v>1</v>
      </c>
      <c r="X143" s="297"/>
    </row>
    <row r="144" spans="1:24" s="57" customFormat="1" ht="16.5" thickBot="1">
      <c r="A144" s="557" t="s">
        <v>168</v>
      </c>
      <c r="B144" s="557"/>
      <c r="C144" s="557"/>
      <c r="D144" s="557"/>
      <c r="E144" s="557"/>
      <c r="F144" s="557"/>
      <c r="G144" s="557"/>
      <c r="H144" s="557"/>
      <c r="I144" s="557"/>
      <c r="J144" s="557"/>
      <c r="K144" s="557"/>
      <c r="L144" s="557"/>
      <c r="M144" s="558"/>
      <c r="N144" s="300">
        <f>COUNTIF($E11:$E66,"=1")</f>
        <v>0</v>
      </c>
      <c r="O144" s="300">
        <f>COUNTIF($E11:$E66,"=2")</f>
        <v>0</v>
      </c>
      <c r="P144" s="301">
        <f>COUNTIF($E11:$E66,"=3")</f>
        <v>0</v>
      </c>
      <c r="Q144" s="302">
        <f>COUNTIF($E11:$E66,"=4")</f>
        <v>0</v>
      </c>
      <c r="R144" s="302">
        <f>COUNTIF($E11:$E66,"=4")</f>
        <v>0</v>
      </c>
      <c r="S144" s="303">
        <f>COUNTIF($E11:$E66,"=4")</f>
        <v>0</v>
      </c>
      <c r="T144" s="303">
        <f>COUNTIF($E11:$E66,"=7")</f>
        <v>0</v>
      </c>
      <c r="U144" s="303">
        <f>COUNTIF($E11:$E66,"=8")</f>
        <v>0</v>
      </c>
      <c r="V144" s="303">
        <f>COUNTIF($E11:$E66,"=9")</f>
        <v>0</v>
      </c>
      <c r="W144" s="302">
        <f>COUNTIF($E11:$E66,"=10а")</f>
        <v>0</v>
      </c>
      <c r="X144" s="304"/>
    </row>
    <row r="145" spans="1:24" s="57" customFormat="1" ht="15.75">
      <c r="A145" s="559" t="s">
        <v>169</v>
      </c>
      <c r="B145" s="559"/>
      <c r="C145" s="559"/>
      <c r="D145" s="559"/>
      <c r="E145" s="559"/>
      <c r="F145" s="559"/>
      <c r="G145" s="559"/>
      <c r="H145" s="559"/>
      <c r="I145" s="559"/>
      <c r="J145" s="559"/>
      <c r="K145" s="559"/>
      <c r="L145" s="559"/>
      <c r="M145" s="559"/>
      <c r="N145" s="555" t="s">
        <v>170</v>
      </c>
      <c r="O145" s="555"/>
      <c r="P145" s="555" t="s">
        <v>170</v>
      </c>
      <c r="Q145" s="555"/>
      <c r="R145" s="555" t="s">
        <v>170</v>
      </c>
      <c r="S145" s="555"/>
      <c r="T145" s="555" t="s">
        <v>170</v>
      </c>
      <c r="U145" s="556"/>
      <c r="V145" s="555"/>
      <c r="W145" s="555"/>
      <c r="X145" s="555"/>
    </row>
    <row r="146" ht="16.5" thickBot="1"/>
    <row r="147" spans="1:24" ht="15.75">
      <c r="A147" s="569" t="s">
        <v>264</v>
      </c>
      <c r="B147" s="570"/>
      <c r="C147" s="570"/>
      <c r="D147" s="570"/>
      <c r="E147" s="570"/>
      <c r="F147" s="570"/>
      <c r="G147" s="570"/>
      <c r="H147" s="570"/>
      <c r="I147" s="570"/>
      <c r="J147" s="570"/>
      <c r="K147" s="570"/>
      <c r="L147" s="570"/>
      <c r="M147" s="570"/>
      <c r="N147" s="570"/>
      <c r="O147" s="570"/>
      <c r="P147" s="570"/>
      <c r="Q147" s="570"/>
      <c r="R147" s="570"/>
      <c r="S147" s="570"/>
      <c r="T147" s="570"/>
      <c r="U147" s="570"/>
      <c r="V147" s="570"/>
      <c r="W147" s="570"/>
      <c r="X147" s="571"/>
    </row>
    <row r="148" spans="1:24" ht="47.25">
      <c r="A148" s="332" t="s">
        <v>270</v>
      </c>
      <c r="B148" s="317" t="s">
        <v>266</v>
      </c>
      <c r="C148" s="318"/>
      <c r="D148" s="319"/>
      <c r="E148" s="66"/>
      <c r="F148" s="320"/>
      <c r="G148" s="321">
        <f>SUM(G149:G152)</f>
        <v>18</v>
      </c>
      <c r="H148" s="321">
        <f aca="true" t="shared" si="17" ref="H148:M148">SUM(H149:H152)</f>
        <v>540</v>
      </c>
      <c r="I148" s="321">
        <f t="shared" si="17"/>
        <v>96</v>
      </c>
      <c r="J148" s="321">
        <f t="shared" si="17"/>
        <v>0</v>
      </c>
      <c r="K148" s="321">
        <f t="shared" si="17"/>
        <v>0</v>
      </c>
      <c r="L148" s="321">
        <f t="shared" si="17"/>
        <v>96</v>
      </c>
      <c r="M148" s="321">
        <f t="shared" si="17"/>
        <v>444</v>
      </c>
      <c r="N148" s="322"/>
      <c r="O148" s="322"/>
      <c r="P148" s="322"/>
      <c r="Q148" s="322"/>
      <c r="R148" s="71"/>
      <c r="S148" s="71"/>
      <c r="T148" s="71"/>
      <c r="U148" s="323"/>
      <c r="V148" s="328"/>
      <c r="W148" s="328"/>
      <c r="X148" s="333"/>
    </row>
    <row r="149" spans="1:24" ht="15.75">
      <c r="A149" s="334"/>
      <c r="B149" s="324" t="s">
        <v>267</v>
      </c>
      <c r="C149" s="329">
        <v>2</v>
      </c>
      <c r="D149" s="329" t="s">
        <v>265</v>
      </c>
      <c r="E149" s="66"/>
      <c r="F149" s="320"/>
      <c r="G149" s="325">
        <v>6</v>
      </c>
      <c r="H149" s="73">
        <f>G149*30</f>
        <v>180</v>
      </c>
      <c r="I149" s="330">
        <f>J149+K149+L149</f>
        <v>24</v>
      </c>
      <c r="J149" s="73"/>
      <c r="K149" s="73"/>
      <c r="L149" s="73">
        <v>24</v>
      </c>
      <c r="M149" s="331">
        <f>H149-I149</f>
        <v>156</v>
      </c>
      <c r="N149" s="326" t="s">
        <v>268</v>
      </c>
      <c r="O149" s="326" t="s">
        <v>268</v>
      </c>
      <c r="P149" s="326"/>
      <c r="Q149" s="326"/>
      <c r="R149" s="188"/>
      <c r="S149" s="188"/>
      <c r="T149" s="188"/>
      <c r="U149" s="327"/>
      <c r="V149" s="328"/>
      <c r="W149" s="328"/>
      <c r="X149" s="333"/>
    </row>
    <row r="150" spans="1:24" ht="15.75">
      <c r="A150" s="334"/>
      <c r="B150" s="324" t="s">
        <v>267</v>
      </c>
      <c r="C150" s="329">
        <v>4</v>
      </c>
      <c r="D150" s="329" t="s">
        <v>45</v>
      </c>
      <c r="E150" s="66"/>
      <c r="F150" s="320"/>
      <c r="G150" s="325">
        <v>6</v>
      </c>
      <c r="H150" s="73">
        <f>G150*30</f>
        <v>180</v>
      </c>
      <c r="I150" s="330">
        <f>J150+K150+L150</f>
        <v>24</v>
      </c>
      <c r="J150" s="73"/>
      <c r="K150" s="73"/>
      <c r="L150" s="73">
        <v>24</v>
      </c>
      <c r="M150" s="331">
        <f>H150-I150</f>
        <v>156</v>
      </c>
      <c r="N150" s="326"/>
      <c r="O150" s="326"/>
      <c r="P150" s="326" t="s">
        <v>268</v>
      </c>
      <c r="Q150" s="326" t="s">
        <v>268</v>
      </c>
      <c r="R150" s="188"/>
      <c r="S150" s="188"/>
      <c r="T150" s="188"/>
      <c r="U150" s="327"/>
      <c r="V150" s="328"/>
      <c r="W150" s="328"/>
      <c r="X150" s="333"/>
    </row>
    <row r="151" spans="1:24" ht="15.75">
      <c r="A151" s="334"/>
      <c r="B151" s="324" t="s">
        <v>267</v>
      </c>
      <c r="C151" s="329">
        <v>6</v>
      </c>
      <c r="D151" s="329" t="s">
        <v>269</v>
      </c>
      <c r="E151" s="66"/>
      <c r="F151" s="320"/>
      <c r="G151" s="325">
        <v>4</v>
      </c>
      <c r="H151" s="73">
        <f>G151*30</f>
        <v>120</v>
      </c>
      <c r="I151" s="330">
        <f>J151+K151+L151</f>
        <v>24</v>
      </c>
      <c r="J151" s="73"/>
      <c r="K151" s="73"/>
      <c r="L151" s="73">
        <v>24</v>
      </c>
      <c r="M151" s="331">
        <f>H151-I151</f>
        <v>96</v>
      </c>
      <c r="N151" s="326"/>
      <c r="O151" s="326"/>
      <c r="P151" s="326"/>
      <c r="Q151" s="326"/>
      <c r="R151" s="326" t="s">
        <v>268</v>
      </c>
      <c r="S151" s="326" t="s">
        <v>268</v>
      </c>
      <c r="T151" s="188"/>
      <c r="U151" s="327"/>
      <c r="V151" s="328"/>
      <c r="W151" s="328"/>
      <c r="X151" s="333"/>
    </row>
    <row r="152" spans="1:24" ht="16.5" thickBot="1">
      <c r="A152" s="335"/>
      <c r="B152" s="336" t="s">
        <v>267</v>
      </c>
      <c r="C152" s="337">
        <v>7</v>
      </c>
      <c r="D152" s="337"/>
      <c r="E152" s="338"/>
      <c r="F152" s="339"/>
      <c r="G152" s="340">
        <v>2</v>
      </c>
      <c r="H152" s="341">
        <f>G152*30</f>
        <v>60</v>
      </c>
      <c r="I152" s="342">
        <f>J152+K152+L152</f>
        <v>24</v>
      </c>
      <c r="J152" s="341"/>
      <c r="K152" s="341"/>
      <c r="L152" s="341">
        <v>24</v>
      </c>
      <c r="M152" s="343">
        <f>H152-I152</f>
        <v>36</v>
      </c>
      <c r="N152" s="344"/>
      <c r="O152" s="344"/>
      <c r="P152" s="344"/>
      <c r="Q152" s="344"/>
      <c r="R152" s="345"/>
      <c r="S152" s="345"/>
      <c r="T152" s="345" t="s">
        <v>268</v>
      </c>
      <c r="U152" s="346"/>
      <c r="V152" s="347"/>
      <c r="W152" s="347"/>
      <c r="X152" s="348"/>
    </row>
    <row r="155" spans="2:11" s="310" customFormat="1" ht="18.75">
      <c r="B155" s="311" t="s">
        <v>260</v>
      </c>
      <c r="C155" s="503"/>
      <c r="D155" s="504"/>
      <c r="E155" s="504"/>
      <c r="F155" s="504"/>
      <c r="G155" s="504"/>
      <c r="H155" s="505" t="s">
        <v>261</v>
      </c>
      <c r="I155" s="506"/>
      <c r="J155" s="506"/>
      <c r="K155" s="506"/>
    </row>
    <row r="156" spans="2:11" s="310" customFormat="1" ht="21" customHeight="1">
      <c r="B156" s="312"/>
      <c r="H156" s="313"/>
      <c r="I156" s="313"/>
      <c r="J156" s="313"/>
      <c r="K156" s="313"/>
    </row>
    <row r="157" spans="2:11" s="310" customFormat="1" ht="18.75" customHeight="1">
      <c r="B157" s="314" t="s">
        <v>262</v>
      </c>
      <c r="C157" s="503"/>
      <c r="D157" s="504"/>
      <c r="E157" s="504"/>
      <c r="F157" s="504"/>
      <c r="G157" s="504"/>
      <c r="H157" s="505" t="s">
        <v>304</v>
      </c>
      <c r="I157" s="506"/>
      <c r="J157" s="506"/>
      <c r="K157" s="506"/>
    </row>
    <row r="158" s="310" customFormat="1" ht="12.75"/>
    <row r="159" s="310" customFormat="1" ht="12.75"/>
    <row r="160" spans="2:11" s="310" customFormat="1" ht="18.75">
      <c r="B160" s="315" t="s">
        <v>263</v>
      </c>
      <c r="C160" s="503"/>
      <c r="D160" s="504"/>
      <c r="E160" s="504"/>
      <c r="F160" s="504"/>
      <c r="G160" s="504"/>
      <c r="H160" s="505" t="s">
        <v>304</v>
      </c>
      <c r="I160" s="506"/>
      <c r="J160" s="506"/>
      <c r="K160" s="506"/>
    </row>
    <row r="161" s="310" customFormat="1" ht="12.75"/>
    <row r="162" s="310" customFormat="1" ht="12.75"/>
  </sheetData>
  <sheetProtection/>
  <mergeCells count="70">
    <mergeCell ref="A147:X147"/>
    <mergeCell ref="A2:A7"/>
    <mergeCell ref="R4:S4"/>
    <mergeCell ref="I4:I7"/>
    <mergeCell ref="V4:X4"/>
    <mergeCell ref="A71:X71"/>
    <mergeCell ref="A73:F73"/>
    <mergeCell ref="A35:X35"/>
    <mergeCell ref="A77:X77"/>
    <mergeCell ref="A70:F70"/>
    <mergeCell ref="A76:F76"/>
    <mergeCell ref="A78:X78"/>
    <mergeCell ref="V145:X145"/>
    <mergeCell ref="A144:M144"/>
    <mergeCell ref="N145:O145"/>
    <mergeCell ref="P145:Q145"/>
    <mergeCell ref="R145:S145"/>
    <mergeCell ref="A145:M145"/>
    <mergeCell ref="A68:X68"/>
    <mergeCell ref="A142:M142"/>
    <mergeCell ref="L139:M139"/>
    <mergeCell ref="A140:M140"/>
    <mergeCell ref="A141:M141"/>
    <mergeCell ref="A139:F139"/>
    <mergeCell ref="A10:X10"/>
    <mergeCell ref="L5:L7"/>
    <mergeCell ref="A9:X9"/>
    <mergeCell ref="N2:X3"/>
    <mergeCell ref="H2:M2"/>
    <mergeCell ref="M3:M7"/>
    <mergeCell ref="A1:X1"/>
    <mergeCell ref="I3:L3"/>
    <mergeCell ref="T4:U4"/>
    <mergeCell ref="F5:F7"/>
    <mergeCell ref="C4:C7"/>
    <mergeCell ref="G2:G7"/>
    <mergeCell ref="P4:Q4"/>
    <mergeCell ref="K5:K7"/>
    <mergeCell ref="J4:L4"/>
    <mergeCell ref="N4:O4"/>
    <mergeCell ref="E4:F4"/>
    <mergeCell ref="H3:H7"/>
    <mergeCell ref="J5:J7"/>
    <mergeCell ref="N5:X5"/>
    <mergeCell ref="A79:A86"/>
    <mergeCell ref="A87:A92"/>
    <mergeCell ref="A67:B67"/>
    <mergeCell ref="D4:D7"/>
    <mergeCell ref="C2:F3"/>
    <mergeCell ref="A34:F34"/>
    <mergeCell ref="A93:A99"/>
    <mergeCell ref="A101:F101"/>
    <mergeCell ref="B2:B7"/>
    <mergeCell ref="E5:E7"/>
    <mergeCell ref="A110:A115"/>
    <mergeCell ref="A138:F138"/>
    <mergeCell ref="A116:A121"/>
    <mergeCell ref="A122:A125"/>
    <mergeCell ref="A126:A131"/>
    <mergeCell ref="A132:A137"/>
    <mergeCell ref="A102:X102"/>
    <mergeCell ref="A103:A109"/>
    <mergeCell ref="C160:G160"/>
    <mergeCell ref="H160:K160"/>
    <mergeCell ref="C155:G155"/>
    <mergeCell ref="H155:K155"/>
    <mergeCell ref="C157:G157"/>
    <mergeCell ref="H157:K157"/>
    <mergeCell ref="T145:U145"/>
    <mergeCell ref="A143:M143"/>
  </mergeCells>
  <printOptions horizontalCentered="1"/>
  <pageMargins left="0.1968503937007874" right="0.1968503937007874" top="0.5511811023622047" bottom="0.3937007874015748" header="0" footer="0"/>
  <pageSetup fitToHeight="0" horizontalDpi="600" verticalDpi="600" orientation="landscape" paperSize="9" scale="65" r:id="rId1"/>
  <ignoredErrors>
    <ignoredError sqref="G47 J116:L116 G50 I50:M50 G42 I42:M42" formulaRange="1"/>
    <ignoredError sqref="V128" numberStoredAsText="1"/>
    <ignoredError sqref="H50 H42" formula="1" formulaRange="1"/>
    <ignoredError sqref="H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2021-04-15T07:10:32Z</cp:lastPrinted>
  <dcterms:created xsi:type="dcterms:W3CDTF">2018-08-26T13:41:32Z</dcterms:created>
  <dcterms:modified xsi:type="dcterms:W3CDTF">2024-06-26T12:21:26Z</dcterms:modified>
  <cp:category/>
  <cp:version/>
  <cp:contentType/>
  <cp:contentStatus/>
</cp:coreProperties>
</file>